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e\16_PPT ชี้แจง\2562-29_30 เม.ย.Workshop HR เกณฑ์การปรับขึ้นเงินเดือนประจำปี\"/>
    </mc:Choice>
  </mc:AlternateContent>
  <bookViews>
    <workbookView xWindow="0" yWindow="470" windowWidth="19410" windowHeight="11010"/>
  </bookViews>
  <sheets>
    <sheet name="4 level" sheetId="4" r:id="rId1"/>
    <sheet name="5 level" sheetId="6" r:id="rId2"/>
    <sheet name="6 level" sheetId="5" r:id="rId3"/>
    <sheet name="7 level" sheetId="7" r:id="rId4"/>
    <sheet name="8 level" sheetId="8" r:id="rId5"/>
    <sheet name="9 level" sheetId="9" r:id="rId6"/>
    <sheet name="10 level" sheetId="10" r:id="rId7"/>
  </sheets>
  <definedNames>
    <definedName name="_xlnm._FilterDatabase" localSheetId="6" hidden="1">'10 level'!$A$14:$M$14</definedName>
    <definedName name="_xlnm._FilterDatabase" localSheetId="0" hidden="1">'4 level'!$A$8:$M$8</definedName>
    <definedName name="_xlnm._FilterDatabase" localSheetId="1" hidden="1">'5 level'!$A$9:$M$9</definedName>
    <definedName name="_xlnm._FilterDatabase" localSheetId="2" hidden="1">'6 level'!$A$10:$M$10</definedName>
    <definedName name="_xlnm._FilterDatabase" localSheetId="3" hidden="1">'7 level'!$A$11:$M$11</definedName>
    <definedName name="_xlnm._FilterDatabase" localSheetId="4" hidden="1">'8 level'!$A$12:$M$12</definedName>
    <definedName name="_xlnm._FilterDatabase" localSheetId="5" hidden="1">'9 level'!$A$13:$M$13</definedName>
    <definedName name="G1_G6">'6 level'!$E$10</definedName>
  </definedNames>
  <calcPr calcId="152511"/>
</workbook>
</file>

<file path=xl/calcChain.xml><?xml version="1.0" encoding="utf-8"?>
<calcChain xmlns="http://schemas.openxmlformats.org/spreadsheetml/2006/main">
  <c r="K15" i="10" l="1"/>
  <c r="M15" i="10"/>
  <c r="J15" i="10" s="1"/>
  <c r="I15" i="10"/>
  <c r="E10" i="6"/>
  <c r="E11" i="6"/>
  <c r="E12" i="6"/>
  <c r="E13" i="6"/>
  <c r="E14" i="6"/>
  <c r="E15" i="6"/>
  <c r="E16" i="6"/>
  <c r="E17" i="6"/>
  <c r="E18" i="6"/>
  <c r="E19" i="6"/>
  <c r="I12" i="10"/>
  <c r="I11" i="10"/>
  <c r="I10" i="10"/>
  <c r="I9" i="10"/>
  <c r="I8" i="10"/>
  <c r="I7" i="10"/>
  <c r="I6" i="10"/>
  <c r="I5" i="10"/>
  <c r="I4" i="10"/>
  <c r="I11" i="9"/>
  <c r="I10" i="9"/>
  <c r="I9" i="9"/>
  <c r="I8" i="9"/>
  <c r="I7" i="9"/>
  <c r="I6" i="9"/>
  <c r="I5" i="9"/>
  <c r="I4" i="9"/>
  <c r="I10" i="8"/>
  <c r="I9" i="8"/>
  <c r="I8" i="8"/>
  <c r="I7" i="8"/>
  <c r="I6" i="8"/>
  <c r="I5" i="8"/>
  <c r="I4" i="8"/>
  <c r="I9" i="7"/>
  <c r="I8" i="7"/>
  <c r="I7" i="7"/>
  <c r="I6" i="7"/>
  <c r="I5" i="7"/>
  <c r="I4" i="7"/>
  <c r="I8" i="5"/>
  <c r="I7" i="5"/>
  <c r="I6" i="5"/>
  <c r="I5" i="5"/>
  <c r="I4" i="5"/>
  <c r="I7" i="6"/>
  <c r="I6" i="6"/>
  <c r="I5" i="6"/>
  <c r="I4" i="6"/>
  <c r="I6" i="4"/>
  <c r="I5" i="4"/>
  <c r="I4" i="4"/>
  <c r="I9" i="4"/>
  <c r="I16" i="10" l="1"/>
  <c r="I17" i="10"/>
  <c r="F2" i="10" s="1"/>
  <c r="I18" i="10"/>
  <c r="I25" i="10" s="1"/>
  <c r="I19" i="10"/>
  <c r="I20" i="10"/>
  <c r="I21" i="10"/>
  <c r="I22" i="10"/>
  <c r="I23" i="10"/>
  <c r="I24" i="10"/>
  <c r="I15" i="9"/>
  <c r="I16" i="9"/>
  <c r="I17" i="9"/>
  <c r="I18" i="9"/>
  <c r="I19" i="9"/>
  <c r="I20" i="9"/>
  <c r="I21" i="9"/>
  <c r="I22" i="9"/>
  <c r="I23" i="9"/>
  <c r="I14" i="9"/>
  <c r="F2" i="9" s="1"/>
  <c r="I14" i="8"/>
  <c r="I15" i="8"/>
  <c r="I16" i="8"/>
  <c r="I17" i="8"/>
  <c r="I18" i="8"/>
  <c r="I19" i="8"/>
  <c r="I20" i="8"/>
  <c r="I21" i="8"/>
  <c r="I22" i="8"/>
  <c r="I13" i="8"/>
  <c r="I13" i="7"/>
  <c r="I14" i="7"/>
  <c r="I15" i="7"/>
  <c r="I16" i="7"/>
  <c r="I17" i="7"/>
  <c r="I18" i="7"/>
  <c r="I19" i="7"/>
  <c r="I20" i="7"/>
  <c r="I21" i="7"/>
  <c r="I12" i="7"/>
  <c r="I12" i="5"/>
  <c r="I13" i="5"/>
  <c r="I14" i="5"/>
  <c r="I15" i="5"/>
  <c r="I16" i="5"/>
  <c r="I17" i="5"/>
  <c r="I18" i="5"/>
  <c r="I19" i="5"/>
  <c r="I20" i="5"/>
  <c r="I11" i="5"/>
  <c r="I11" i="6"/>
  <c r="I12" i="6"/>
  <c r="I13" i="6"/>
  <c r="I14" i="6"/>
  <c r="I15" i="6"/>
  <c r="I16" i="6"/>
  <c r="I17" i="6"/>
  <c r="I18" i="6"/>
  <c r="I19" i="6"/>
  <c r="I10" i="6"/>
  <c r="F2" i="6" s="1"/>
  <c r="I10" i="4"/>
  <c r="I11" i="4"/>
  <c r="I12" i="4"/>
  <c r="I13" i="4"/>
  <c r="I14" i="4"/>
  <c r="I15" i="4"/>
  <c r="I16" i="4"/>
  <c r="I17" i="4"/>
  <c r="I18" i="4"/>
  <c r="I24" i="9" l="1"/>
  <c r="F2" i="8"/>
  <c r="I23" i="8"/>
  <c r="I22" i="7"/>
  <c r="F2" i="7"/>
  <c r="I21" i="5"/>
  <c r="F2" i="5"/>
  <c r="I19" i="4"/>
  <c r="F2" i="4"/>
  <c r="I20" i="6"/>
  <c r="C13" i="10"/>
  <c r="C12" i="9" l="1"/>
  <c r="C11" i="8"/>
  <c r="C10" i="7"/>
  <c r="C9" i="5"/>
  <c r="C8" i="6"/>
  <c r="D14" i="6"/>
  <c r="C7" i="4" l="1"/>
  <c r="D16" i="4" l="1"/>
  <c r="E16" i="4" s="1"/>
  <c r="D15" i="4"/>
  <c r="E15" i="4" s="1"/>
  <c r="D13" i="4"/>
  <c r="D12" i="4"/>
  <c r="D11" i="4"/>
  <c r="D10" i="4"/>
  <c r="D9" i="4"/>
  <c r="D18" i="4"/>
  <c r="E18" i="4" s="1"/>
  <c r="D14" i="4"/>
  <c r="E14" i="4" s="1"/>
  <c r="F18" i="4" l="1"/>
  <c r="D15" i="10" l="1"/>
  <c r="E15" i="10" s="1"/>
  <c r="D16" i="10"/>
  <c r="E16" i="10" s="1"/>
  <c r="D17" i="10"/>
  <c r="E17" i="10" s="1"/>
  <c r="D18" i="10"/>
  <c r="E18" i="10" s="1"/>
  <c r="D19" i="10"/>
  <c r="E19" i="10" s="1"/>
  <c r="D20" i="10"/>
  <c r="E20" i="10" s="1"/>
  <c r="D21" i="10"/>
  <c r="E21" i="10" s="1"/>
  <c r="D22" i="10"/>
  <c r="E22" i="10" s="1"/>
  <c r="D23" i="10"/>
  <c r="E23" i="10" s="1"/>
  <c r="D24" i="10"/>
  <c r="E24" i="10" s="1"/>
  <c r="D14" i="9"/>
  <c r="E14" i="9" s="1"/>
  <c r="F14" i="9" s="1"/>
  <c r="D15" i="9"/>
  <c r="E15" i="9" s="1"/>
  <c r="D16" i="9"/>
  <c r="E16" i="9" s="1"/>
  <c r="D17" i="9"/>
  <c r="E17" i="9" s="1"/>
  <c r="D18" i="9"/>
  <c r="E18" i="9" s="1"/>
  <c r="D19" i="9"/>
  <c r="E19" i="9" s="1"/>
  <c r="D20" i="9"/>
  <c r="E20" i="9" s="1"/>
  <c r="D21" i="9"/>
  <c r="E21" i="9" s="1"/>
  <c r="D22" i="9"/>
  <c r="E22" i="9" s="1"/>
  <c r="D23" i="9"/>
  <c r="E23" i="9" s="1"/>
  <c r="D13" i="8"/>
  <c r="E13" i="8" s="1"/>
  <c r="D14" i="8"/>
  <c r="E14" i="8" s="1"/>
  <c r="D15" i="8"/>
  <c r="E15" i="8" s="1"/>
  <c r="D16" i="8"/>
  <c r="E16" i="8" s="1"/>
  <c r="D17" i="8"/>
  <c r="E17" i="8" s="1"/>
  <c r="D18" i="8"/>
  <c r="E18" i="8" s="1"/>
  <c r="D19" i="8"/>
  <c r="E19" i="8" s="1"/>
  <c r="D20" i="8"/>
  <c r="E20" i="8" s="1"/>
  <c r="D21" i="8"/>
  <c r="E21" i="8" s="1"/>
  <c r="D22" i="8"/>
  <c r="E22" i="8" s="1"/>
  <c r="D12" i="7"/>
  <c r="E12" i="7" s="1"/>
  <c r="D13" i="7"/>
  <c r="E13" i="7" s="1"/>
  <c r="D14" i="7"/>
  <c r="E14" i="7" s="1"/>
  <c r="D15" i="7"/>
  <c r="E15" i="7" s="1"/>
  <c r="D16" i="7"/>
  <c r="E16" i="7" s="1"/>
  <c r="D17" i="7"/>
  <c r="E17" i="7" s="1"/>
  <c r="D18" i="7"/>
  <c r="E18" i="7" s="1"/>
  <c r="D19" i="7"/>
  <c r="E19" i="7" s="1"/>
  <c r="D20" i="7"/>
  <c r="E20" i="7" s="1"/>
  <c r="D21" i="7"/>
  <c r="E21" i="7" s="1"/>
  <c r="D10" i="6"/>
  <c r="D11" i="6"/>
  <c r="D12" i="6"/>
  <c r="D13" i="6"/>
  <c r="D15" i="6"/>
  <c r="D16" i="6"/>
  <c r="F16" i="6" s="1"/>
  <c r="K16" i="6" s="1"/>
  <c r="L16" i="6" s="1"/>
  <c r="M16" i="6" s="1"/>
  <c r="J16" i="6" s="1"/>
  <c r="D17" i="6"/>
  <c r="D18" i="6"/>
  <c r="F18" i="6" s="1"/>
  <c r="K18" i="6" s="1"/>
  <c r="L18" i="6" s="1"/>
  <c r="M18" i="6" s="1"/>
  <c r="J18" i="6" s="1"/>
  <c r="D19" i="6"/>
  <c r="F19" i="6" s="1"/>
  <c r="K19" i="6" s="1"/>
  <c r="L19" i="6" s="1"/>
  <c r="M19" i="6" s="1"/>
  <c r="J19" i="6" s="1"/>
  <c r="F15" i="7" l="1"/>
  <c r="K15" i="7" s="1"/>
  <c r="L15" i="7" s="1"/>
  <c r="M15" i="7" s="1"/>
  <c r="J15" i="7" s="1"/>
  <c r="F12" i="7"/>
  <c r="K12" i="7" s="1"/>
  <c r="L12" i="7" s="1"/>
  <c r="M12" i="7" s="1"/>
  <c r="J12" i="7" s="1"/>
  <c r="F21" i="9"/>
  <c r="K21" i="9" s="1"/>
  <c r="L21" i="9" s="1"/>
  <c r="M21" i="9" s="1"/>
  <c r="J21" i="9" s="1"/>
  <c r="F17" i="9"/>
  <c r="K17" i="9" s="1"/>
  <c r="L17" i="9" s="1"/>
  <c r="M17" i="9" s="1"/>
  <c r="J17" i="9" s="1"/>
  <c r="F22" i="9"/>
  <c r="K22" i="9" s="1"/>
  <c r="L22" i="9" s="1"/>
  <c r="M22" i="9" s="1"/>
  <c r="J22" i="9" s="1"/>
  <c r="F17" i="8" l="1"/>
  <c r="K17" i="8" s="1"/>
  <c r="L17" i="8" s="1"/>
  <c r="M17" i="8" s="1"/>
  <c r="J17" i="8" s="1"/>
  <c r="F17" i="7"/>
  <c r="K17" i="7" s="1"/>
  <c r="L17" i="7" s="1"/>
  <c r="M17" i="7" s="1"/>
  <c r="J17" i="7" s="1"/>
  <c r="F16" i="9"/>
  <c r="K16" i="9" s="1"/>
  <c r="L16" i="9" s="1"/>
  <c r="M16" i="9" s="1"/>
  <c r="J16" i="9" s="1"/>
  <c r="F18" i="7"/>
  <c r="K18" i="7" s="1"/>
  <c r="L18" i="7" s="1"/>
  <c r="M18" i="7" s="1"/>
  <c r="J18" i="7" s="1"/>
  <c r="F19" i="7"/>
  <c r="K19" i="7" s="1"/>
  <c r="L19" i="7" s="1"/>
  <c r="M19" i="7" s="1"/>
  <c r="J19" i="7" s="1"/>
  <c r="F15" i="9"/>
  <c r="K15" i="9" s="1"/>
  <c r="L15" i="9" s="1"/>
  <c r="M15" i="9" s="1"/>
  <c r="J15" i="9" s="1"/>
  <c r="F13" i="8"/>
  <c r="K13" i="8" s="1"/>
  <c r="L13" i="8" s="1"/>
  <c r="M13" i="8" s="1"/>
  <c r="J13" i="8" s="1"/>
  <c r="F18" i="10"/>
  <c r="K18" i="10" s="1"/>
  <c r="L18" i="10" s="1"/>
  <c r="M18" i="10" s="1"/>
  <c r="J18" i="10" s="1"/>
  <c r="F18" i="8"/>
  <c r="K18" i="8" s="1"/>
  <c r="L18" i="8" s="1"/>
  <c r="M18" i="8" s="1"/>
  <c r="J18" i="8" s="1"/>
  <c r="F21" i="7"/>
  <c r="K21" i="7" s="1"/>
  <c r="L21" i="7" s="1"/>
  <c r="M21" i="7" s="1"/>
  <c r="J21" i="7" s="1"/>
  <c r="F18" i="9"/>
  <c r="K18" i="9" s="1"/>
  <c r="L18" i="9" s="1"/>
  <c r="M18" i="9" s="1"/>
  <c r="J18" i="9" s="1"/>
  <c r="K14" i="9"/>
  <c r="L14" i="9" s="1"/>
  <c r="M14" i="9" s="1"/>
  <c r="J14" i="9" s="1"/>
  <c r="F19" i="9"/>
  <c r="K19" i="9" s="1"/>
  <c r="L19" i="9" s="1"/>
  <c r="M19" i="9" s="1"/>
  <c r="J19" i="9" s="1"/>
  <c r="F20" i="10"/>
  <c r="K20" i="10" s="1"/>
  <c r="L20" i="10" s="1"/>
  <c r="M20" i="10" s="1"/>
  <c r="J20" i="10" s="1"/>
  <c r="F23" i="9"/>
  <c r="K23" i="9" s="1"/>
  <c r="L23" i="9" s="1"/>
  <c r="M23" i="9" s="1"/>
  <c r="J23" i="9" s="1"/>
  <c r="F16" i="10"/>
  <c r="K16" i="10" s="1"/>
  <c r="L16" i="10" s="1"/>
  <c r="M16" i="10" s="1"/>
  <c r="J16" i="10" s="1"/>
  <c r="F22" i="10"/>
  <c r="K22" i="10" s="1"/>
  <c r="L22" i="10" s="1"/>
  <c r="M22" i="10" s="1"/>
  <c r="J22" i="10" s="1"/>
  <c r="F15" i="10"/>
  <c r="L15" i="10" s="1"/>
  <c r="F20" i="9"/>
  <c r="K20" i="9" s="1"/>
  <c r="L20" i="9" s="1"/>
  <c r="M20" i="9" s="1"/>
  <c r="J20" i="9" s="1"/>
  <c r="F14" i="6"/>
  <c r="K14" i="6" s="1"/>
  <c r="L14" i="6" s="1"/>
  <c r="M14" i="6" s="1"/>
  <c r="J14" i="6" s="1"/>
  <c r="F21" i="8"/>
  <c r="K21" i="8" s="1"/>
  <c r="L21" i="8" s="1"/>
  <c r="M21" i="8" s="1"/>
  <c r="J21" i="8" s="1"/>
  <c r="F11" i="6"/>
  <c r="K11" i="6" s="1"/>
  <c r="L11" i="6" s="1"/>
  <c r="M11" i="6" s="1"/>
  <c r="J11" i="6" s="1"/>
  <c r="F19" i="10"/>
  <c r="K19" i="10" s="1"/>
  <c r="L19" i="10" s="1"/>
  <c r="M19" i="10" s="1"/>
  <c r="J19" i="10" s="1"/>
  <c r="F19" i="8"/>
  <c r="K19" i="8" s="1"/>
  <c r="L19" i="8" s="1"/>
  <c r="M19" i="8" s="1"/>
  <c r="J19" i="8" s="1"/>
  <c r="F15" i="8"/>
  <c r="K15" i="8" s="1"/>
  <c r="L15" i="8" s="1"/>
  <c r="M15" i="8" s="1"/>
  <c r="J15" i="8" s="1"/>
  <c r="F14" i="8"/>
  <c r="K14" i="8" s="1"/>
  <c r="L14" i="8" s="1"/>
  <c r="M14" i="8" s="1"/>
  <c r="J14" i="8" s="1"/>
  <c r="F17" i="6"/>
  <c r="K17" i="6" s="1"/>
  <c r="L17" i="6" s="1"/>
  <c r="M17" i="6" s="1"/>
  <c r="J17" i="6" s="1"/>
  <c r="F15" i="6"/>
  <c r="K15" i="6" s="1"/>
  <c r="L15" i="6" s="1"/>
  <c r="M15" i="6" s="1"/>
  <c r="J15" i="6" s="1"/>
  <c r="F13" i="6"/>
  <c r="K13" i="6" s="1"/>
  <c r="L13" i="6" s="1"/>
  <c r="M13" i="6" s="1"/>
  <c r="J13" i="6" s="1"/>
  <c r="F10" i="6"/>
  <c r="K10" i="6" s="1"/>
  <c r="L10" i="6" s="1"/>
  <c r="M10" i="6" s="1"/>
  <c r="J10" i="6" s="1"/>
  <c r="F23" i="10"/>
  <c r="K23" i="10" s="1"/>
  <c r="L23" i="10" s="1"/>
  <c r="M23" i="10" s="1"/>
  <c r="J23" i="10" s="1"/>
  <c r="F22" i="8"/>
  <c r="K22" i="8" s="1"/>
  <c r="L22" i="8" s="1"/>
  <c r="M22" i="8" s="1"/>
  <c r="J22" i="8" s="1"/>
  <c r="F16" i="7"/>
  <c r="K16" i="7" s="1"/>
  <c r="L16" i="7" s="1"/>
  <c r="M16" i="7" s="1"/>
  <c r="J16" i="7" s="1"/>
  <c r="F13" i="7"/>
  <c r="K13" i="7" s="1"/>
  <c r="L13" i="7" s="1"/>
  <c r="M13" i="7" s="1"/>
  <c r="J13" i="7" s="1"/>
  <c r="F14" i="7"/>
  <c r="K14" i="7" s="1"/>
  <c r="L14" i="7" s="1"/>
  <c r="M14" i="7" s="1"/>
  <c r="J14" i="7" s="1"/>
  <c r="F24" i="10"/>
  <c r="K24" i="10" s="1"/>
  <c r="L24" i="10" s="1"/>
  <c r="M24" i="10" s="1"/>
  <c r="J24" i="10" s="1"/>
  <c r="F16" i="8"/>
  <c r="K16" i="8" s="1"/>
  <c r="L16" i="8" s="1"/>
  <c r="M16" i="8" s="1"/>
  <c r="J16" i="8" s="1"/>
  <c r="F17" i="10"/>
  <c r="K17" i="10" s="1"/>
  <c r="L17" i="10" s="1"/>
  <c r="M17" i="10" s="1"/>
  <c r="J17" i="10" s="1"/>
  <c r="F21" i="10"/>
  <c r="K21" i="10" s="1"/>
  <c r="L21" i="10" s="1"/>
  <c r="M21" i="10" s="1"/>
  <c r="J21" i="10" s="1"/>
  <c r="F20" i="7"/>
  <c r="K20" i="7" s="1"/>
  <c r="L20" i="7" s="1"/>
  <c r="M20" i="7" s="1"/>
  <c r="J20" i="7" s="1"/>
  <c r="F12" i="6"/>
  <c r="K12" i="6" s="1"/>
  <c r="L12" i="6" s="1"/>
  <c r="M12" i="6" s="1"/>
  <c r="J12" i="6" s="1"/>
  <c r="F20" i="8"/>
  <c r="K20" i="8" s="1"/>
  <c r="L20" i="8" s="1"/>
  <c r="M20" i="8" s="1"/>
  <c r="J20" i="8" s="1"/>
  <c r="D11" i="5"/>
  <c r="E11" i="5" s="1"/>
  <c r="D12" i="5"/>
  <c r="E12" i="5" s="1"/>
  <c r="D13" i="5"/>
  <c r="E13" i="5" s="1"/>
  <c r="D14" i="5"/>
  <c r="E14" i="5" s="1"/>
  <c r="D15" i="5"/>
  <c r="E15" i="5" s="1"/>
  <c r="D16" i="5"/>
  <c r="E16" i="5" s="1"/>
  <c r="D17" i="5"/>
  <c r="E17" i="5" s="1"/>
  <c r="D18" i="5"/>
  <c r="E18" i="5" s="1"/>
  <c r="D19" i="5"/>
  <c r="E19" i="5" s="1"/>
  <c r="D20" i="5"/>
  <c r="E20" i="5" s="1"/>
  <c r="D17" i="4"/>
  <c r="E17" i="4" s="1"/>
  <c r="J24" i="9" l="1"/>
  <c r="J25" i="9" s="1"/>
  <c r="J20" i="6"/>
  <c r="J21" i="6" s="1"/>
  <c r="F16" i="4"/>
  <c r="K16" i="4" s="1"/>
  <c r="L16" i="4" s="1"/>
  <c r="M16" i="4" s="1"/>
  <c r="J16" i="4" s="1"/>
  <c r="F15" i="4"/>
  <c r="K15" i="4" s="1"/>
  <c r="L15" i="4" s="1"/>
  <c r="M15" i="4" s="1"/>
  <c r="J15" i="4" s="1"/>
  <c r="F14" i="4"/>
  <c r="K14" i="4" s="1"/>
  <c r="L14" i="4" s="1"/>
  <c r="M14" i="4" s="1"/>
  <c r="J14" i="4" s="1"/>
  <c r="K18" i="4"/>
  <c r="L18" i="4" s="1"/>
  <c r="M18" i="4" s="1"/>
  <c r="J18" i="4" s="1"/>
  <c r="F3" i="9"/>
  <c r="F4" i="9" s="1"/>
  <c r="F3" i="7"/>
  <c r="F4" i="7" s="1"/>
  <c r="F3" i="10"/>
  <c r="F4" i="10" s="1"/>
  <c r="F3" i="8"/>
  <c r="F4" i="8" s="1"/>
  <c r="J22" i="7"/>
  <c r="J23" i="7" s="1"/>
  <c r="F3" i="6"/>
  <c r="F4" i="6" s="1"/>
  <c r="J25" i="10"/>
  <c r="J26" i="10" s="1"/>
  <c r="J23" i="8"/>
  <c r="J24" i="8" s="1"/>
  <c r="F20" i="5"/>
  <c r="K20" i="5" s="1"/>
  <c r="L20" i="5" s="1"/>
  <c r="M20" i="5" s="1"/>
  <c r="J20" i="5" s="1"/>
  <c r="F11" i="5" l="1"/>
  <c r="K11" i="5" s="1"/>
  <c r="L11" i="5" s="1"/>
  <c r="M11" i="5" s="1"/>
  <c r="J11" i="5" s="1"/>
  <c r="F19" i="5"/>
  <c r="K19" i="5" s="1"/>
  <c r="L19" i="5" s="1"/>
  <c r="M19" i="5" s="1"/>
  <c r="J19" i="5" s="1"/>
  <c r="F15" i="5"/>
  <c r="K15" i="5" s="1"/>
  <c r="L15" i="5" s="1"/>
  <c r="M15" i="5" s="1"/>
  <c r="J15" i="5" s="1"/>
  <c r="F16" i="5"/>
  <c r="K16" i="5" s="1"/>
  <c r="L16" i="5" s="1"/>
  <c r="M16" i="5" s="1"/>
  <c r="J16" i="5" s="1"/>
  <c r="F12" i="5"/>
  <c r="K12" i="5" s="1"/>
  <c r="L12" i="5" s="1"/>
  <c r="M12" i="5" s="1"/>
  <c r="J12" i="5" s="1"/>
  <c r="F18" i="5"/>
  <c r="K18" i="5" s="1"/>
  <c r="L18" i="5" s="1"/>
  <c r="M18" i="5" s="1"/>
  <c r="J18" i="5" s="1"/>
  <c r="F14" i="5"/>
  <c r="K14" i="5" s="1"/>
  <c r="L14" i="5" s="1"/>
  <c r="M14" i="5" s="1"/>
  <c r="J14" i="5" s="1"/>
  <c r="F13" i="5"/>
  <c r="K13" i="5" s="1"/>
  <c r="L13" i="5" s="1"/>
  <c r="M13" i="5" s="1"/>
  <c r="J13" i="5" s="1"/>
  <c r="F17" i="5"/>
  <c r="K17" i="5" s="1"/>
  <c r="L17" i="5" s="1"/>
  <c r="M17" i="5" s="1"/>
  <c r="J17" i="5" s="1"/>
  <c r="J21" i="5" l="1"/>
  <c r="J22" i="5" s="1"/>
  <c r="F3" i="5"/>
  <c r="F4" i="5" s="1"/>
  <c r="F17" i="4" l="1"/>
  <c r="K17" i="4" s="1"/>
  <c r="L17" i="4" s="1"/>
  <c r="M17" i="4" s="1"/>
  <c r="J17" i="4" s="1"/>
  <c r="E12" i="4"/>
  <c r="F12" i="4" s="1"/>
  <c r="K12" i="4" s="1"/>
  <c r="L12" i="4" s="1"/>
  <c r="M12" i="4" s="1"/>
  <c r="J12" i="4" s="1"/>
  <c r="E11" i="4"/>
  <c r="F11" i="4" s="1"/>
  <c r="K11" i="4" s="1"/>
  <c r="L11" i="4" s="1"/>
  <c r="M11" i="4" s="1"/>
  <c r="J11" i="4" s="1"/>
  <c r="E10" i="4"/>
  <c r="F10" i="4" s="1"/>
  <c r="K10" i="4" s="1"/>
  <c r="L10" i="4" s="1"/>
  <c r="M10" i="4" s="1"/>
  <c r="J10" i="4" s="1"/>
  <c r="E9" i="4"/>
  <c r="F9" i="4" s="1"/>
  <c r="K9" i="4" s="1"/>
  <c r="L9" i="4" s="1"/>
  <c r="M9" i="4" s="1"/>
  <c r="J9" i="4" s="1"/>
  <c r="E13" i="4"/>
  <c r="F13" i="4"/>
  <c r="K13" i="4" s="1"/>
  <c r="L13" i="4" s="1"/>
  <c r="M13" i="4" s="1"/>
  <c r="J13" i="4" s="1"/>
  <c r="F3" i="4" l="1"/>
  <c r="F4" i="4" s="1"/>
  <c r="J19" i="4"/>
  <c r="J20" i="4" s="1"/>
</calcChain>
</file>

<file path=xl/sharedStrings.xml><?xml version="1.0" encoding="utf-8"?>
<sst xmlns="http://schemas.openxmlformats.org/spreadsheetml/2006/main" count="413" uniqueCount="60">
  <si>
    <t>Pers.No.</t>
  </si>
  <si>
    <t>Percentile</t>
  </si>
  <si>
    <t>%ขึ้นเงินเดือน</t>
  </si>
  <si>
    <t>กลุ่มย่อยพนักงาน</t>
  </si>
  <si>
    <t>เงินที่ปรับขึ้น</t>
  </si>
  <si>
    <t>ตารางการกำหนดการขึ้นเงินเดือน</t>
  </si>
  <si>
    <t>ค่าระดับเริ่มต้น</t>
  </si>
  <si>
    <t>ค่าระดับสิ้นสุด</t>
  </si>
  <si>
    <t>ฐานการคำนวณ</t>
  </si>
  <si>
    <t>อันตรภาคชั้น</t>
  </si>
  <si>
    <t>ตารางการกำหนดระดับอันตรภาคชั้น</t>
  </si>
  <si>
    <t>เปอร์เซ็นต์สูงสุดในแต่ละชั้น</t>
  </si>
  <si>
    <t>ชื่อ - สกุล</t>
  </si>
  <si>
    <t xml:space="preserve"> คงเหลือ</t>
  </si>
  <si>
    <t>จำนวนเงินที่ใช้ในการปรับขึ้น</t>
  </si>
  <si>
    <t>วงเงินที่สามารถใช้ได้</t>
  </si>
  <si>
    <t>วงเงินที่ได้รับจัดสรร</t>
  </si>
  <si>
    <t>วงเงิน</t>
  </si>
  <si>
    <t>G1</t>
  </si>
  <si>
    <t>G2</t>
  </si>
  <si>
    <t>G3</t>
  </si>
  <si>
    <t>G4</t>
  </si>
  <si>
    <t>คะแนนประเมิน</t>
  </si>
  <si>
    <t>Percentile Rank</t>
  </si>
  <si>
    <t>นายทดสอบ1</t>
  </si>
  <si>
    <t>นายทดสอบ2</t>
  </si>
  <si>
    <t>นายทดสอบ3</t>
  </si>
  <si>
    <t>นายทดสอบ4</t>
  </si>
  <si>
    <t>นายทดสอบ5</t>
  </si>
  <si>
    <t>นายทดสอบ6</t>
  </si>
  <si>
    <t>นายทดสอบ7</t>
  </si>
  <si>
    <t>นายทดสอบ8</t>
  </si>
  <si>
    <t>นายทดสอบ9</t>
  </si>
  <si>
    <t>นายทดสอบ10</t>
  </si>
  <si>
    <t>G1-G4</t>
  </si>
  <si>
    <t>ระดับ</t>
  </si>
  <si>
    <t>ชั้น</t>
  </si>
  <si>
    <t>ค่าเริ่มต้น</t>
  </si>
  <si>
    <t>ค่าสิ้นสุด</t>
  </si>
  <si>
    <t>ตารางการกำหนด Percentile Rank ในแต่ละชั้น</t>
  </si>
  <si>
    <t>วงเงิน % ที่ได้รับจัดสรร</t>
  </si>
  <si>
    <t>จำนวนคน</t>
  </si>
  <si>
    <t>เช็คหลักหน่วย</t>
  </si>
  <si>
    <t>เงินที่ปรับขึ้น (ปัดเศษ)</t>
  </si>
  <si>
    <t>G5</t>
  </si>
  <si>
    <t>G6</t>
  </si>
  <si>
    <t>G7</t>
  </si>
  <si>
    <t>G8</t>
  </si>
  <si>
    <t>G9</t>
  </si>
  <si>
    <t>G10</t>
  </si>
  <si>
    <t>G1-G10</t>
  </si>
  <si>
    <t>G1-G9</t>
  </si>
  <si>
    <t>G1-G8</t>
  </si>
  <si>
    <t>G1-G7</t>
  </si>
  <si>
    <t>G1-G6</t>
  </si>
  <si>
    <t>G1-G5</t>
  </si>
  <si>
    <t>P8 B</t>
  </si>
  <si>
    <t>P7 GB</t>
  </si>
  <si>
    <t>P7 GC</t>
  </si>
  <si>
    <t>P6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</si>
</sst>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#,##0_ ;\-#,##0\ 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rgb="FF0000FF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sz val="11"/>
      <name val="Calibri"/>
      <family val="2"/>
      <charset val="222"/>
      <scheme val="minor"/>
    </font>
    <font>
      <sz val="11"/>
      <color theme="6" tint="-0.499984740745262"/>
      <name val="Calibri"/>
      <family val="2"/>
      <charset val="222"/>
      <scheme val="minor"/>
    </font>
    <font>
      <sz val="11"/>
      <color rgb="FF7030A0"/>
      <name val="Calibri"/>
      <family val="2"/>
      <charset val="222"/>
      <scheme val="minor"/>
    </font>
    <font>
      <sz val="11"/>
      <color rgb="FFFFF9A3"/>
      <name val="Calibri"/>
      <family val="2"/>
      <charset val="22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9A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NumberFormat="1" applyFont="1" applyFill="1" applyAlignment="1" applyProtection="1">
      <alignment horizontal="center"/>
      <protection hidden="1"/>
    </xf>
    <xf numFmtId="0" fontId="0" fillId="3" borderId="0" xfId="0" applyFill="1" applyProtection="1">
      <protection locked="0"/>
    </xf>
    <xf numFmtId="0" fontId="0" fillId="3" borderId="0" xfId="0" applyNumberForma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4" borderId="0" xfId="0" applyNumberForma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NumberForma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2" fillId="5" borderId="0" xfId="0" applyNumberFormat="1" applyFont="1" applyFill="1" applyAlignment="1" applyProtection="1">
      <alignment horizontal="center"/>
      <protection hidden="1"/>
    </xf>
    <xf numFmtId="2" fontId="2" fillId="5" borderId="0" xfId="0" applyNumberFormat="1" applyFont="1" applyFill="1" applyAlignment="1" applyProtection="1">
      <alignment horizontal="center"/>
      <protection hidden="1"/>
    </xf>
    <xf numFmtId="3" fontId="2" fillId="0" borderId="0" xfId="0" applyNumberFormat="1" applyFont="1" applyFill="1" applyAlignment="1" applyProtection="1">
      <alignment horizontal="center"/>
      <protection hidden="1"/>
    </xf>
    <xf numFmtId="43" fontId="2" fillId="0" borderId="0" xfId="1" applyFont="1" applyFill="1" applyAlignment="1" applyProtection="1">
      <protection hidden="1"/>
    </xf>
    <xf numFmtId="43" fontId="2" fillId="2" borderId="0" xfId="0" applyNumberFormat="1" applyFont="1" applyFill="1" applyAlignment="1" applyProtection="1">
      <alignment horizontal="center"/>
      <protection hidden="1"/>
    </xf>
    <xf numFmtId="10" fontId="0" fillId="4" borderId="1" xfId="2" applyNumberFormat="1" applyFont="1" applyFill="1" applyBorder="1" applyAlignment="1" applyProtection="1">
      <alignment horizontal="center"/>
      <protection locked="0"/>
    </xf>
    <xf numFmtId="49" fontId="0" fillId="4" borderId="0" xfId="0" applyNumberFormat="1" applyFill="1" applyAlignment="1" applyProtection="1">
      <alignment horizontal="center"/>
      <protection locked="0"/>
    </xf>
    <xf numFmtId="9" fontId="5" fillId="10" borderId="1" xfId="2" applyFont="1" applyFill="1" applyBorder="1" applyAlignment="1" applyProtection="1">
      <alignment horizontal="center"/>
      <protection hidden="1"/>
    </xf>
    <xf numFmtId="0" fontId="6" fillId="7" borderId="1" xfId="0" applyFont="1" applyFill="1" applyBorder="1" applyAlignment="1" applyProtection="1">
      <alignment horizontal="center"/>
      <protection locked="0"/>
    </xf>
    <xf numFmtId="0" fontId="6" fillId="7" borderId="1" xfId="0" applyNumberFormat="1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5" fillId="11" borderId="1" xfId="0" applyNumberFormat="1" applyFont="1" applyFill="1" applyBorder="1" applyAlignment="1" applyProtection="1">
      <alignment horizontal="center"/>
      <protection locked="0"/>
    </xf>
    <xf numFmtId="164" fontId="5" fillId="11" borderId="1" xfId="2" applyNumberFormat="1" applyFont="1" applyFill="1" applyBorder="1" applyAlignment="1" applyProtection="1">
      <alignment horizontal="center"/>
      <protection locked="0"/>
    </xf>
    <xf numFmtId="0" fontId="5" fillId="10" borderId="1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Alignment="1" applyProtection="1">
      <alignment horizontal="center"/>
      <protection locked="0"/>
    </xf>
    <xf numFmtId="3" fontId="4" fillId="3" borderId="0" xfId="0" applyNumberFormat="1" applyFont="1" applyFill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0" fontId="5" fillId="10" borderId="1" xfId="0" applyFont="1" applyFill="1" applyBorder="1" applyAlignment="1" applyProtection="1">
      <alignment horizontal="center"/>
      <protection locked="0"/>
    </xf>
    <xf numFmtId="49" fontId="7" fillId="4" borderId="0" xfId="0" applyNumberFormat="1" applyFont="1" applyFill="1" applyProtection="1">
      <protection locked="0"/>
    </xf>
    <xf numFmtId="0" fontId="2" fillId="0" borderId="0" xfId="0" applyNumberFormat="1" applyFont="1" applyFill="1" applyAlignment="1" applyProtection="1">
      <alignment horizontal="right"/>
      <protection hidden="1"/>
    </xf>
    <xf numFmtId="10" fontId="2" fillId="4" borderId="0" xfId="0" applyNumberFormat="1" applyFont="1" applyFill="1" applyAlignment="1" applyProtection="1">
      <alignment horizontal="center"/>
      <protection hidden="1"/>
    </xf>
    <xf numFmtId="10" fontId="2" fillId="0" borderId="0" xfId="2" applyNumberFormat="1" applyFont="1" applyFill="1" applyAlignment="1" applyProtection="1">
      <alignment horizontal="center"/>
      <protection hidden="1"/>
    </xf>
    <xf numFmtId="49" fontId="4" fillId="4" borderId="0" xfId="0" applyNumberFormat="1" applyFont="1" applyFill="1" applyProtection="1">
      <protection locked="0"/>
    </xf>
    <xf numFmtId="9" fontId="5" fillId="10" borderId="1" xfId="2" applyNumberFormat="1" applyFont="1" applyFill="1" applyBorder="1" applyAlignment="1" applyProtection="1">
      <alignment horizontal="center"/>
      <protection hidden="1"/>
    </xf>
    <xf numFmtId="0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3" fontId="2" fillId="0" borderId="0" xfId="0" applyNumberFormat="1" applyFont="1" applyFill="1" applyAlignment="1" applyProtection="1">
      <alignment horizontal="center"/>
      <protection hidden="1"/>
    </xf>
    <xf numFmtId="43" fontId="2" fillId="0" borderId="0" xfId="1" applyFont="1" applyFill="1" applyAlignment="1" applyProtection="1">
      <alignment horizontal="center"/>
      <protection hidden="1"/>
    </xf>
    <xf numFmtId="43" fontId="0" fillId="0" borderId="0" xfId="1" applyFont="1" applyProtection="1">
      <protection locked="0"/>
    </xf>
    <xf numFmtId="2" fontId="0" fillId="5" borderId="0" xfId="0" applyNumberFormat="1" applyFont="1" applyFill="1" applyAlignment="1" applyProtection="1">
      <alignment horizontal="center"/>
      <protection hidden="1"/>
    </xf>
    <xf numFmtId="0" fontId="0" fillId="3" borderId="0" xfId="0" applyFont="1" applyFill="1" applyProtection="1">
      <protection locked="0"/>
    </xf>
    <xf numFmtId="43" fontId="0" fillId="0" borderId="0" xfId="1" applyFont="1" applyFill="1" applyAlignment="1" applyProtection="1">
      <protection hidden="1"/>
    </xf>
    <xf numFmtId="165" fontId="0" fillId="0" borderId="0" xfId="0" applyNumberFormat="1" applyFont="1" applyFill="1" applyAlignment="1" applyProtection="1">
      <alignment horizontal="center"/>
      <protection hidden="1"/>
    </xf>
    <xf numFmtId="43" fontId="0" fillId="0" borderId="0" xfId="1" applyFont="1" applyFill="1" applyAlignment="1" applyProtection="1">
      <alignment horizontal="center"/>
      <protection hidden="1"/>
    </xf>
    <xf numFmtId="0" fontId="2" fillId="3" borderId="0" xfId="0" applyFont="1" applyFill="1" applyProtection="1">
      <protection locked="0"/>
    </xf>
    <xf numFmtId="43" fontId="2" fillId="0" borderId="0" xfId="0" applyNumberFormat="1" applyFont="1" applyProtection="1">
      <protection locked="0"/>
    </xf>
    <xf numFmtId="10" fontId="3" fillId="5" borderId="0" xfId="2" applyNumberFormat="1" applyFont="1" applyFill="1" applyAlignment="1" applyProtection="1">
      <alignment horizontal="center"/>
      <protection hidden="1"/>
    </xf>
    <xf numFmtId="10" fontId="3" fillId="0" borderId="0" xfId="2" applyNumberFormat="1" applyFont="1" applyFill="1" applyAlignment="1" applyProtection="1">
      <alignment horizontal="center"/>
      <protection hidden="1"/>
    </xf>
    <xf numFmtId="4" fontId="4" fillId="4" borderId="0" xfId="0" applyNumberFormat="1" applyFont="1" applyFill="1" applyAlignment="1" applyProtection="1">
      <alignment horizontal="center"/>
      <protection locked="0"/>
    </xf>
    <xf numFmtId="10" fontId="5" fillId="9" borderId="1" xfId="2" applyNumberFormat="1" applyFont="1" applyFill="1" applyBorder="1" applyAlignment="1" applyProtection="1">
      <alignment horizontal="center"/>
      <protection hidden="1"/>
    </xf>
    <xf numFmtId="164" fontId="5" fillId="4" borderId="1" xfId="2" applyNumberFormat="1" applyFont="1" applyFill="1" applyBorder="1" applyAlignment="1" applyProtection="1">
      <alignment horizontal="center"/>
      <protection hidden="1"/>
    </xf>
    <xf numFmtId="10" fontId="5" fillId="4" borderId="1" xfId="2" applyNumberFormat="1" applyFont="1" applyFill="1" applyBorder="1" applyAlignment="1" applyProtection="1">
      <alignment horizontal="center"/>
      <protection hidden="1"/>
    </xf>
    <xf numFmtId="10" fontId="4" fillId="4" borderId="1" xfId="2" applyNumberFormat="1" applyFont="1" applyFill="1" applyBorder="1" applyAlignment="1" applyProtection="1">
      <alignment horizontal="center"/>
      <protection locked="0"/>
    </xf>
    <xf numFmtId="43" fontId="0" fillId="0" borderId="0" xfId="0" applyNumberFormat="1"/>
    <xf numFmtId="43" fontId="0" fillId="8" borderId="0" xfId="0" applyNumberFormat="1" applyFill="1"/>
    <xf numFmtId="43" fontId="2" fillId="4" borderId="0" xfId="1" applyFont="1" applyFill="1" applyAlignment="1" applyProtection="1">
      <protection hidden="1"/>
    </xf>
    <xf numFmtId="0" fontId="6" fillId="7" borderId="1" xfId="0" applyFont="1" applyFill="1" applyBorder="1" applyAlignment="1" applyProtection="1">
      <alignment horizontal="center"/>
      <protection locked="0"/>
    </xf>
    <xf numFmtId="0" fontId="5" fillId="11" borderId="1" xfId="0" applyNumberFormat="1" applyFont="1" applyFill="1" applyBorder="1" applyAlignment="1" applyProtection="1">
      <alignment horizontal="center"/>
      <protection locked="0"/>
    </xf>
    <xf numFmtId="0" fontId="6" fillId="7" borderId="2" xfId="0" applyFont="1" applyFill="1" applyBorder="1" applyAlignment="1" applyProtection="1">
      <alignment horizontal="center"/>
      <protection locked="0"/>
    </xf>
    <xf numFmtId="0" fontId="5" fillId="11" borderId="3" xfId="0" applyNumberFormat="1" applyFont="1" applyFill="1" applyBorder="1" applyAlignment="1" applyProtection="1">
      <alignment horizontal="center"/>
      <protection locked="0"/>
    </xf>
    <xf numFmtId="0" fontId="5" fillId="11" borderId="4" xfId="0" applyNumberFormat="1" applyFont="1" applyFill="1" applyBorder="1" applyAlignment="1" applyProtection="1">
      <alignment horizontal="center"/>
      <protection locked="0"/>
    </xf>
    <xf numFmtId="0" fontId="5" fillId="11" borderId="5" xfId="0" applyNumberFormat="1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14">
    <dxf>
      <font>
        <color rgb="FFFF0000"/>
      </font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9A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0"/>
  <sheetViews>
    <sheetView tabSelected="1" zoomScale="60" zoomScaleNormal="60" workbookViewId="0">
      <pane ySplit="7" topLeftCell="A8" activePane="bottomLeft" state="frozen"/>
      <selection pane="bottomLeft" activeCell="C23" sqref="C23"/>
    </sheetView>
  </sheetViews>
  <sheetFormatPr defaultColWidth="8.54296875" defaultRowHeight="14.5"/>
  <cols>
    <col min="1" max="1" width="8.54296875" style="6"/>
    <col min="2" max="2" width="13.453125" style="6" bestFit="1" customWidth="1"/>
    <col min="3" max="3" width="21.7265625" style="7" bestFit="1" customWidth="1"/>
    <col min="4" max="4" width="18.26953125" style="1" bestFit="1" customWidth="1"/>
    <col min="5" max="5" width="10.81640625" style="1" customWidth="1"/>
    <col min="6" max="6" width="15.453125" style="1" customWidth="1"/>
    <col min="7" max="7" width="16.54296875" style="31" bestFit="1" customWidth="1"/>
    <col min="8" max="8" width="17.1796875" style="24" customWidth="1"/>
    <col min="9" max="9" width="10.453125" style="8" bestFit="1" customWidth="1"/>
    <col min="10" max="10" width="20.453125" style="6" bestFit="1" customWidth="1"/>
    <col min="11" max="11" width="15" style="1" customWidth="1"/>
    <col min="12" max="12" width="13.26953125" style="1" bestFit="1" customWidth="1"/>
    <col min="13" max="13" width="17.81640625" style="6" customWidth="1"/>
    <col min="14" max="16384" width="8.54296875" style="6"/>
  </cols>
  <sheetData>
    <row r="1" spans="1:13">
      <c r="B1" s="56" t="s">
        <v>5</v>
      </c>
      <c r="C1" s="56"/>
      <c r="E1" s="29" t="s">
        <v>40</v>
      </c>
      <c r="F1" s="30">
        <v>0.06</v>
      </c>
      <c r="H1" s="57" t="s">
        <v>39</v>
      </c>
      <c r="I1" s="57"/>
      <c r="J1" s="57"/>
    </row>
    <row r="2" spans="1:13">
      <c r="B2" s="18" t="s">
        <v>36</v>
      </c>
      <c r="C2" s="19" t="s">
        <v>11</v>
      </c>
      <c r="E2" s="29" t="s">
        <v>15</v>
      </c>
      <c r="F2" s="54">
        <f>SUM($I$9:$I$18)</f>
        <v>21681</v>
      </c>
      <c r="H2" s="21" t="s">
        <v>36</v>
      </c>
      <c r="I2" s="21" t="s">
        <v>37</v>
      </c>
      <c r="J2" s="22" t="s">
        <v>38</v>
      </c>
    </row>
    <row r="3" spans="1:13">
      <c r="B3" s="20" t="s">
        <v>18</v>
      </c>
      <c r="C3" s="15">
        <v>2.5000000000000001E-2</v>
      </c>
      <c r="E3" s="29" t="s">
        <v>14</v>
      </c>
      <c r="F3" s="14">
        <f>SUM($J$9:$J$18)</f>
        <v>21270</v>
      </c>
      <c r="H3" s="23" t="s">
        <v>18</v>
      </c>
      <c r="I3" s="33">
        <v>0</v>
      </c>
      <c r="J3" s="51">
        <v>0.1</v>
      </c>
    </row>
    <row r="4" spans="1:13">
      <c r="B4" s="20" t="s">
        <v>19</v>
      </c>
      <c r="C4" s="15">
        <v>0.04</v>
      </c>
      <c r="E4" s="29" t="s">
        <v>13</v>
      </c>
      <c r="F4" s="53">
        <f>$F$2-$F$3</f>
        <v>411</v>
      </c>
      <c r="H4" s="23" t="s">
        <v>19</v>
      </c>
      <c r="I4" s="49">
        <f>J3+0.01%</f>
        <v>0.10010000000000001</v>
      </c>
      <c r="J4" s="52">
        <v>0.5</v>
      </c>
    </row>
    <row r="5" spans="1:13">
      <c r="B5" s="20" t="s">
        <v>20</v>
      </c>
      <c r="C5" s="15">
        <v>0.08</v>
      </c>
      <c r="H5" s="23" t="s">
        <v>20</v>
      </c>
      <c r="I5" s="49">
        <f>J4+0.01%</f>
        <v>0.50009999999999999</v>
      </c>
      <c r="J5" s="51">
        <v>0.9</v>
      </c>
    </row>
    <row r="6" spans="1:13">
      <c r="B6" s="20" t="s">
        <v>21</v>
      </c>
      <c r="C6" s="15">
        <v>0.1</v>
      </c>
      <c r="H6" s="23" t="s">
        <v>21</v>
      </c>
      <c r="I6" s="49">
        <f>J5+0.01%</f>
        <v>0.90010000000000001</v>
      </c>
      <c r="J6" s="33">
        <v>1</v>
      </c>
    </row>
    <row r="7" spans="1:13" ht="16.899999999999999" customHeight="1">
      <c r="B7" s="35" t="s">
        <v>41</v>
      </c>
      <c r="C7" s="34">
        <f>COUNTA(C9:C18)</f>
        <v>10</v>
      </c>
    </row>
    <row r="8" spans="1:13" s="2" customFormat="1" ht="15" customHeight="1">
      <c r="A8" s="2" t="s">
        <v>0</v>
      </c>
      <c r="B8" s="4" t="s">
        <v>12</v>
      </c>
      <c r="C8" s="3" t="s">
        <v>22</v>
      </c>
      <c r="D8" s="10" t="s">
        <v>23</v>
      </c>
      <c r="E8" s="11" t="s">
        <v>34</v>
      </c>
      <c r="F8" s="46" t="s">
        <v>2</v>
      </c>
      <c r="G8" s="25" t="s">
        <v>8</v>
      </c>
      <c r="H8" s="4" t="s">
        <v>35</v>
      </c>
      <c r="I8" s="11" t="s">
        <v>17</v>
      </c>
      <c r="J8" s="44" t="s">
        <v>43</v>
      </c>
      <c r="K8" s="39" t="s">
        <v>4</v>
      </c>
      <c r="L8" s="40" t="s">
        <v>42</v>
      </c>
      <c r="M8" s="40" t="s">
        <v>43</v>
      </c>
    </row>
    <row r="9" spans="1:13" ht="15" customHeight="1">
      <c r="A9" s="28"/>
      <c r="B9" s="32" t="s">
        <v>33</v>
      </c>
      <c r="C9" s="5">
        <v>80.58</v>
      </c>
      <c r="D9" s="31">
        <f t="shared" ref="D9:D18" si="0">PERCENTRANK($C$9:$C$18,C9)</f>
        <v>1</v>
      </c>
      <c r="E9" s="1" t="str">
        <f t="shared" ref="E9:E18" si="1">IF(D9&lt;$I$4,"G1",IF(D9&lt;$I$5,"G2",IF(D9&lt;$I$6,"G3","G4")))</f>
        <v>G4</v>
      </c>
      <c r="F9" s="47">
        <f t="shared" ref="F9:F18" si="2">VLOOKUP(E9,$B$3:$C$6,2,0)</f>
        <v>0.1</v>
      </c>
      <c r="G9" s="48">
        <v>24900</v>
      </c>
      <c r="H9" s="16" t="s">
        <v>56</v>
      </c>
      <c r="I9" s="55">
        <f>ROUND(G9*$F$1,0)</f>
        <v>1494</v>
      </c>
      <c r="J9" s="45">
        <f>M9</f>
        <v>2490</v>
      </c>
      <c r="K9" s="41">
        <f>F9*G9</f>
        <v>2490</v>
      </c>
      <c r="L9" s="42">
        <f>INT(MOD(K9,10))</f>
        <v>0</v>
      </c>
      <c r="M9" s="43">
        <f>IF(L9=0,ROUND(K9,-1),ROUNDUP(K9,-1))</f>
        <v>2490</v>
      </c>
    </row>
    <row r="10" spans="1:13" ht="15" customHeight="1">
      <c r="A10" s="28"/>
      <c r="B10" s="32" t="s">
        <v>32</v>
      </c>
      <c r="C10" s="5">
        <v>80.489999999999995</v>
      </c>
      <c r="D10" s="31">
        <f t="shared" si="0"/>
        <v>0.88800000000000001</v>
      </c>
      <c r="E10" s="1" t="str">
        <f t="shared" si="1"/>
        <v>G3</v>
      </c>
      <c r="F10" s="47">
        <f t="shared" si="2"/>
        <v>0.08</v>
      </c>
      <c r="G10" s="48">
        <v>33750</v>
      </c>
      <c r="H10" s="16" t="s">
        <v>57</v>
      </c>
      <c r="I10" s="55">
        <f t="shared" ref="I10:I18" si="3">ROUND(G10*$F$1,0)</f>
        <v>2025</v>
      </c>
      <c r="J10" s="45">
        <f t="shared" ref="J10:J18" si="4">M10</f>
        <v>2700</v>
      </c>
      <c r="K10" s="41">
        <f t="shared" ref="K10:K18" si="5">G10*F10</f>
        <v>2700</v>
      </c>
      <c r="L10" s="42">
        <f t="shared" ref="L10:L18" si="6">INT(MOD(K10,10))</f>
        <v>0</v>
      </c>
      <c r="M10" s="43">
        <f t="shared" ref="M10:M18" si="7">IF(L10=0,ROUND(K10,-1),ROUNDUP(K10,-1))</f>
        <v>2700</v>
      </c>
    </row>
    <row r="11" spans="1:13" ht="15" customHeight="1">
      <c r="A11" s="28"/>
      <c r="B11" s="32" t="s">
        <v>31</v>
      </c>
      <c r="C11" s="5">
        <v>80.239999999999995</v>
      </c>
      <c r="D11" s="31">
        <f t="shared" si="0"/>
        <v>0.77700000000000002</v>
      </c>
      <c r="E11" s="1" t="str">
        <f t="shared" si="1"/>
        <v>G3</v>
      </c>
      <c r="F11" s="47">
        <f t="shared" si="2"/>
        <v>0.08</v>
      </c>
      <c r="G11" s="48">
        <v>38850</v>
      </c>
      <c r="H11" s="16" t="s">
        <v>58</v>
      </c>
      <c r="I11" s="55">
        <f t="shared" si="3"/>
        <v>2331</v>
      </c>
      <c r="J11" s="45">
        <f t="shared" si="4"/>
        <v>3110</v>
      </c>
      <c r="K11" s="41">
        <f t="shared" si="5"/>
        <v>3108</v>
      </c>
      <c r="L11" s="42">
        <f t="shared" si="6"/>
        <v>8</v>
      </c>
      <c r="M11" s="43">
        <f t="shared" si="7"/>
        <v>3110</v>
      </c>
    </row>
    <row r="12" spans="1:13" ht="15" customHeight="1">
      <c r="A12" s="28"/>
      <c r="B12" s="32" t="s">
        <v>30</v>
      </c>
      <c r="C12" s="5">
        <v>80.16</v>
      </c>
      <c r="D12" s="31">
        <f t="shared" si="0"/>
        <v>0.66600000000000004</v>
      </c>
      <c r="E12" s="1" t="str">
        <f t="shared" si="1"/>
        <v>G3</v>
      </c>
      <c r="F12" s="47">
        <f t="shared" si="2"/>
        <v>0.08</v>
      </c>
      <c r="G12" s="48">
        <v>38850</v>
      </c>
      <c r="H12" s="16" t="s">
        <v>58</v>
      </c>
      <c r="I12" s="55">
        <f t="shared" si="3"/>
        <v>2331</v>
      </c>
      <c r="J12" s="45">
        <f t="shared" si="4"/>
        <v>3110</v>
      </c>
      <c r="K12" s="41">
        <f t="shared" si="5"/>
        <v>3108</v>
      </c>
      <c r="L12" s="42">
        <f t="shared" si="6"/>
        <v>8</v>
      </c>
      <c r="M12" s="43">
        <f t="shared" si="7"/>
        <v>3110</v>
      </c>
    </row>
    <row r="13" spans="1:13" ht="15" customHeight="1">
      <c r="A13" s="28"/>
      <c r="B13" s="32" t="s">
        <v>29</v>
      </c>
      <c r="C13" s="5">
        <v>80.08</v>
      </c>
      <c r="D13" s="31">
        <f t="shared" si="0"/>
        <v>0.55500000000000005</v>
      </c>
      <c r="E13" s="1" t="str">
        <f t="shared" si="1"/>
        <v>G3</v>
      </c>
      <c r="F13" s="47">
        <f t="shared" si="2"/>
        <v>0.08</v>
      </c>
      <c r="G13" s="48">
        <v>33750</v>
      </c>
      <c r="H13" s="16" t="s">
        <v>57</v>
      </c>
      <c r="I13" s="55">
        <f t="shared" si="3"/>
        <v>2025</v>
      </c>
      <c r="J13" s="45">
        <f t="shared" si="4"/>
        <v>2700</v>
      </c>
      <c r="K13" s="41">
        <f t="shared" si="5"/>
        <v>2700</v>
      </c>
      <c r="L13" s="42">
        <f t="shared" si="6"/>
        <v>0</v>
      </c>
      <c r="M13" s="43">
        <f t="shared" si="7"/>
        <v>2700</v>
      </c>
    </row>
    <row r="14" spans="1:13" ht="15" customHeight="1">
      <c r="A14" s="28"/>
      <c r="B14" s="32" t="s">
        <v>28</v>
      </c>
      <c r="C14" s="5">
        <v>79.989999999999995</v>
      </c>
      <c r="D14" s="31">
        <f t="shared" si="0"/>
        <v>0.44400000000000001</v>
      </c>
      <c r="E14" s="1" t="str">
        <f t="shared" si="1"/>
        <v>G2</v>
      </c>
      <c r="F14" s="47">
        <f t="shared" si="2"/>
        <v>0.04</v>
      </c>
      <c r="G14" s="48">
        <v>51150</v>
      </c>
      <c r="H14" s="16" t="s">
        <v>59</v>
      </c>
      <c r="I14" s="55">
        <f t="shared" si="3"/>
        <v>3069</v>
      </c>
      <c r="J14" s="45">
        <f t="shared" si="4"/>
        <v>2050</v>
      </c>
      <c r="K14" s="41">
        <f t="shared" si="5"/>
        <v>2046</v>
      </c>
      <c r="L14" s="42">
        <f t="shared" si="6"/>
        <v>6</v>
      </c>
      <c r="M14" s="43">
        <f t="shared" si="7"/>
        <v>2050</v>
      </c>
    </row>
    <row r="15" spans="1:13" ht="15" customHeight="1">
      <c r="A15" s="28"/>
      <c r="B15" s="32" t="s">
        <v>27</v>
      </c>
      <c r="C15" s="5">
        <v>79.91</v>
      </c>
      <c r="D15" s="31">
        <f t="shared" si="0"/>
        <v>0.33300000000000002</v>
      </c>
      <c r="E15" s="1" t="str">
        <f t="shared" si="1"/>
        <v>G2</v>
      </c>
      <c r="F15" s="47">
        <f t="shared" si="2"/>
        <v>0.04</v>
      </c>
      <c r="G15" s="48">
        <v>38850</v>
      </c>
      <c r="H15" s="16" t="s">
        <v>58</v>
      </c>
      <c r="I15" s="55">
        <f t="shared" si="3"/>
        <v>2331</v>
      </c>
      <c r="J15" s="45">
        <f t="shared" si="4"/>
        <v>1560</v>
      </c>
      <c r="K15" s="41">
        <f t="shared" si="5"/>
        <v>1554</v>
      </c>
      <c r="L15" s="42">
        <f t="shared" si="6"/>
        <v>4</v>
      </c>
      <c r="M15" s="43">
        <f t="shared" si="7"/>
        <v>1560</v>
      </c>
    </row>
    <row r="16" spans="1:13" ht="15" customHeight="1">
      <c r="A16" s="28"/>
      <c r="B16" s="32" t="s">
        <v>26</v>
      </c>
      <c r="C16" s="5">
        <v>79.08</v>
      </c>
      <c r="D16" s="31">
        <f t="shared" si="0"/>
        <v>0.222</v>
      </c>
      <c r="E16" s="1" t="str">
        <f t="shared" si="1"/>
        <v>G2</v>
      </c>
      <c r="F16" s="47">
        <f t="shared" si="2"/>
        <v>0.04</v>
      </c>
      <c r="G16" s="48">
        <v>33750</v>
      </c>
      <c r="H16" s="16" t="s">
        <v>57</v>
      </c>
      <c r="I16" s="55">
        <f t="shared" si="3"/>
        <v>2025</v>
      </c>
      <c r="J16" s="45">
        <f t="shared" si="4"/>
        <v>1350</v>
      </c>
      <c r="K16" s="41">
        <f t="shared" si="5"/>
        <v>1350</v>
      </c>
      <c r="L16" s="42">
        <f t="shared" si="6"/>
        <v>0</v>
      </c>
      <c r="M16" s="43">
        <f t="shared" si="7"/>
        <v>1350</v>
      </c>
    </row>
    <row r="17" spans="1:13" ht="15" customHeight="1">
      <c r="A17" s="28"/>
      <c r="B17" s="32" t="s">
        <v>25</v>
      </c>
      <c r="C17" s="5">
        <v>71.819999999999993</v>
      </c>
      <c r="D17" s="31">
        <f t="shared" si="0"/>
        <v>0.111</v>
      </c>
      <c r="E17" s="1" t="str">
        <f t="shared" si="1"/>
        <v>G2</v>
      </c>
      <c r="F17" s="47">
        <f t="shared" si="2"/>
        <v>0.04</v>
      </c>
      <c r="G17" s="48">
        <v>33750</v>
      </c>
      <c r="H17" s="16" t="s">
        <v>57</v>
      </c>
      <c r="I17" s="55">
        <f t="shared" si="3"/>
        <v>2025</v>
      </c>
      <c r="J17" s="45">
        <f t="shared" si="4"/>
        <v>1350</v>
      </c>
      <c r="K17" s="41">
        <f t="shared" si="5"/>
        <v>1350</v>
      </c>
      <c r="L17" s="42">
        <f t="shared" si="6"/>
        <v>0</v>
      </c>
      <c r="M17" s="43">
        <f t="shared" si="7"/>
        <v>1350</v>
      </c>
    </row>
    <row r="18" spans="1:13" ht="15" customHeight="1">
      <c r="A18" s="28"/>
      <c r="B18" s="32" t="s">
        <v>24</v>
      </c>
      <c r="C18" s="5">
        <v>70.66</v>
      </c>
      <c r="D18" s="31">
        <f t="shared" si="0"/>
        <v>0</v>
      </c>
      <c r="E18" s="1" t="str">
        <f t="shared" si="1"/>
        <v>G1</v>
      </c>
      <c r="F18" s="47">
        <f t="shared" si="2"/>
        <v>2.5000000000000001E-2</v>
      </c>
      <c r="G18" s="48">
        <v>33750</v>
      </c>
      <c r="H18" s="16" t="s">
        <v>57</v>
      </c>
      <c r="I18" s="55">
        <f t="shared" si="3"/>
        <v>2025</v>
      </c>
      <c r="J18" s="45">
        <f t="shared" si="4"/>
        <v>850</v>
      </c>
      <c r="K18" s="41">
        <f t="shared" si="5"/>
        <v>843.75</v>
      </c>
      <c r="L18" s="42">
        <f t="shared" si="6"/>
        <v>3</v>
      </c>
      <c r="M18" s="43">
        <f t="shared" si="7"/>
        <v>850</v>
      </c>
    </row>
    <row r="19" spans="1:13" ht="15" customHeight="1">
      <c r="I19" s="13">
        <f>SUM(I9:I18)</f>
        <v>21681</v>
      </c>
      <c r="J19" s="14">
        <f>SUM(J9:J18)</f>
        <v>21270</v>
      </c>
      <c r="K19" s="36"/>
      <c r="L19" s="36"/>
      <c r="M19" s="37"/>
    </row>
    <row r="20" spans="1:13">
      <c r="I20" s="1"/>
      <c r="J20" s="53">
        <f>$I$19-$J$19</f>
        <v>411</v>
      </c>
      <c r="K20" s="36"/>
      <c r="L20" s="37"/>
    </row>
  </sheetData>
  <sheetProtection deleteColumns="0" deleteRows="0" sort="0" autoFilter="0" pivotTables="0"/>
  <autoFilter ref="A8:M8"/>
  <mergeCells count="2">
    <mergeCell ref="B1:C1"/>
    <mergeCell ref="H1:J1"/>
  </mergeCells>
  <conditionalFormatting sqref="F4 J20">
    <cfRule type="expression" dxfId="13" priority="1">
      <formula>$F$4&lt;0</formula>
    </cfRule>
    <cfRule type="expression" dxfId="12" priority="2">
      <formula>$F$4&gt;0</formula>
    </cfRule>
  </conditionalFormatting>
  <dataValidations count="8">
    <dataValidation allowBlank="1" showInputMessage="1" showErrorMessage="1" prompt="วงเงินที่ต้องใช้ในการปรับเงินเดือนประจำปี" sqref="K19 F3"/>
    <dataValidation allowBlank="1" showInputMessage="1" showErrorMessage="1" promptTitle="Percentile" prompt="การจัดอันดับค่าคะแนนจากคะแนนประเมิน_x000a_สูตร : =PERCENTRANK($C$2:$C$13,C2)" sqref="D8"/>
    <dataValidation allowBlank="1" showInputMessage="1" showErrorMessage="1" promptTitle="อันตรภาคชั้น" prompt="การจัดลำดับอันตรภาคชั้น (4 ชั้น) _x000a_โดยการแบ่งสัดส่วนตามจำนวนคนในส่วนงาน (กำหนดชั้นแรกไม่น้อยกว่า 15%)_x000a_สูตร :=IF(D9&lt;$I$4,&quot;C1&quot;,IF(D9&lt;$I$5,&quot;C2&quot;,IF(D9&lt;$I$6,&quot;C3&quot;,&quot;C4&quot;)))" sqref="E8"/>
    <dataValidation allowBlank="1" showInputMessage="1" showErrorMessage="1" promptTitle="เปอร์เซ็นต์เงินที่ปรับขึ้น" prompt="กำหนดเปอรเซ็นต์การขึ้นจากระดับอัตรภาคชั้น (หากต้องการแก้ข้อมูลให้แก้ตัวเลขเปอร์เซ็นต์แต่ละชั้นจากตารางการกำหนดการขึ้นเงินเดือน - สีม่วง)_x000a_สูตร :=VLOOKUP(E9,$B$3:$C$6,2,0)" sqref="F8"/>
    <dataValidation allowBlank="1" showInputMessage="1" showErrorMessage="1" promptTitle="วงเงิน 6%" prompt="คิดจาก 0.06 * จากฐานการคำนาณ" sqref="I8"/>
    <dataValidation allowBlank="1" showInputMessage="1" showErrorMessage="1" promptTitle="เงินที่ปรับขึ้น" prompt="คิดจาก ค่าMidpoint * เปอร์เซ็นต์เงินที่ปรับขึ้น" sqref="K8"/>
    <dataValidation allowBlank="1" showInputMessage="1" showErrorMessage="1" prompt="หากต้องการแก้ไขเปอร์เซนต์ของอัตรภาคชั้น ให้แก้ที่ตารางการกำหนดการขึ้นเงินเดือน (สีม่วง)" sqref="F9:F18"/>
    <dataValidation allowBlank="1" showInputMessage="1" showErrorMessage="1" prompt="Class interactions" sqref="B2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="90" zoomScaleNormal="90" workbookViewId="0">
      <pane ySplit="9" topLeftCell="A10" activePane="bottomLeft" state="frozen"/>
      <selection pane="bottomLeft" activeCell="G1" sqref="G1"/>
    </sheetView>
  </sheetViews>
  <sheetFormatPr defaultColWidth="8.54296875" defaultRowHeight="14.5"/>
  <cols>
    <col min="1" max="1" width="8.54296875" style="6"/>
    <col min="2" max="2" width="23.54296875" style="6" customWidth="1"/>
    <col min="3" max="3" width="21.81640625" style="7" customWidth="1"/>
    <col min="4" max="4" width="14.1796875" style="1" customWidth="1"/>
    <col min="5" max="5" width="23.1796875" style="1" bestFit="1" customWidth="1"/>
    <col min="6" max="6" width="15.453125" style="1" bestFit="1" customWidth="1"/>
    <col min="7" max="7" width="16.1796875" style="31" bestFit="1" customWidth="1"/>
    <col min="8" max="8" width="14.453125" style="24" customWidth="1"/>
    <col min="9" max="9" width="10.81640625" style="8" customWidth="1"/>
    <col min="10" max="10" width="14" style="6" bestFit="1" customWidth="1"/>
    <col min="11" max="11" width="12" style="1" bestFit="1" customWidth="1"/>
    <col min="12" max="12" width="13.26953125" style="1" bestFit="1" customWidth="1"/>
    <col min="13" max="14" width="19.453125" style="6" bestFit="1" customWidth="1"/>
    <col min="15" max="16384" width="8.54296875" style="6"/>
  </cols>
  <sheetData>
    <row r="1" spans="1:13">
      <c r="B1" s="56" t="s">
        <v>5</v>
      </c>
      <c r="C1" s="56"/>
      <c r="E1" s="29" t="s">
        <v>16</v>
      </c>
      <c r="F1" s="30">
        <v>0.06</v>
      </c>
      <c r="H1" s="57" t="s">
        <v>10</v>
      </c>
      <c r="I1" s="57"/>
      <c r="J1" s="57"/>
    </row>
    <row r="2" spans="1:13">
      <c r="B2" s="18" t="s">
        <v>9</v>
      </c>
      <c r="C2" s="19" t="s">
        <v>11</v>
      </c>
      <c r="E2" s="29" t="s">
        <v>15</v>
      </c>
      <c r="F2" s="54">
        <f>SUM($I$10:$I$19)</f>
        <v>21681</v>
      </c>
      <c r="H2" s="21" t="s">
        <v>9</v>
      </c>
      <c r="I2" s="21" t="s">
        <v>6</v>
      </c>
      <c r="J2" s="22" t="s">
        <v>7</v>
      </c>
    </row>
    <row r="3" spans="1:13">
      <c r="B3" s="20" t="s">
        <v>18</v>
      </c>
      <c r="C3" s="15">
        <v>0.02</v>
      </c>
      <c r="E3" s="29" t="s">
        <v>14</v>
      </c>
      <c r="F3" s="14">
        <f>SUM($J$10:$J$19)</f>
        <v>21450</v>
      </c>
      <c r="H3" s="23" t="s">
        <v>18</v>
      </c>
      <c r="I3" s="17">
        <v>0</v>
      </c>
      <c r="J3" s="51">
        <v>0.1</v>
      </c>
    </row>
    <row r="4" spans="1:13">
      <c r="B4" s="20" t="s">
        <v>19</v>
      </c>
      <c r="C4" s="15">
        <v>0.04</v>
      </c>
      <c r="E4" s="29" t="s">
        <v>13</v>
      </c>
      <c r="F4" s="53">
        <f>$F$2-$F$3</f>
        <v>231</v>
      </c>
      <c r="H4" s="23" t="s">
        <v>19</v>
      </c>
      <c r="I4" s="49">
        <f>J3+0.01%</f>
        <v>0.10010000000000001</v>
      </c>
      <c r="J4" s="52">
        <v>0.35</v>
      </c>
    </row>
    <row r="5" spans="1:13">
      <c r="B5" s="20" t="s">
        <v>20</v>
      </c>
      <c r="C5" s="15">
        <v>0.06</v>
      </c>
      <c r="H5" s="23" t="s">
        <v>20</v>
      </c>
      <c r="I5" s="49">
        <f>J4+0.01%</f>
        <v>0.35009999999999997</v>
      </c>
      <c r="J5" s="52">
        <v>0.65</v>
      </c>
    </row>
    <row r="6" spans="1:13">
      <c r="B6" s="20" t="s">
        <v>21</v>
      </c>
      <c r="C6" s="15">
        <v>0.08</v>
      </c>
      <c r="H6" s="23" t="s">
        <v>21</v>
      </c>
      <c r="I6" s="49">
        <f>J5+0.01%</f>
        <v>0.65010000000000001</v>
      </c>
      <c r="J6" s="51">
        <v>0.9</v>
      </c>
    </row>
    <row r="7" spans="1:13">
      <c r="B7" s="20" t="s">
        <v>44</v>
      </c>
      <c r="C7" s="15">
        <v>0.1</v>
      </c>
      <c r="H7" s="23" t="s">
        <v>44</v>
      </c>
      <c r="I7" s="49">
        <f>J6+0.01%</f>
        <v>0.90010000000000001</v>
      </c>
      <c r="J7" s="33">
        <v>1</v>
      </c>
    </row>
    <row r="8" spans="1:13">
      <c r="B8" s="35" t="s">
        <v>41</v>
      </c>
      <c r="C8" s="34">
        <f>COUNTA(C10:C19)</f>
        <v>10</v>
      </c>
    </row>
    <row r="9" spans="1:13" s="2" customFormat="1">
      <c r="A9" s="2" t="s">
        <v>0</v>
      </c>
      <c r="B9" s="4" t="s">
        <v>12</v>
      </c>
      <c r="C9" s="3" t="s">
        <v>22</v>
      </c>
      <c r="D9" s="10" t="s">
        <v>1</v>
      </c>
      <c r="E9" s="11" t="s">
        <v>55</v>
      </c>
      <c r="F9" s="46" t="s">
        <v>2</v>
      </c>
      <c r="G9" s="25" t="s">
        <v>8</v>
      </c>
      <c r="H9" s="4" t="s">
        <v>3</v>
      </c>
      <c r="I9" s="11" t="s">
        <v>17</v>
      </c>
      <c r="J9" s="11" t="s">
        <v>4</v>
      </c>
      <c r="K9" s="2" t="s">
        <v>4</v>
      </c>
      <c r="L9" s="2" t="s">
        <v>42</v>
      </c>
      <c r="M9" s="2" t="s">
        <v>43</v>
      </c>
    </row>
    <row r="10" spans="1:13">
      <c r="A10" s="28"/>
      <c r="B10" s="32" t="s">
        <v>33</v>
      </c>
      <c r="C10" s="5">
        <v>80.58</v>
      </c>
      <c r="D10" s="31">
        <f t="shared" ref="D10:D19" si="0">PERCENTRANK($C$10:$C$19,C10)</f>
        <v>1</v>
      </c>
      <c r="E10" s="1" t="str">
        <f t="shared" ref="E10:E18" si="1">IF(D10&lt;$I$4,"G1",IF(D10&lt;$I$5,"G2",IF(D10&lt;$I$6,"G3",IF(D10&lt;$I$7,"G4","G5"))))</f>
        <v>G5</v>
      </c>
      <c r="F10" s="47">
        <f t="shared" ref="F10:F19" si="2">VLOOKUP(E10,$B$3:$C$7,2,0)</f>
        <v>0.1</v>
      </c>
      <c r="G10" s="48">
        <v>24900</v>
      </c>
      <c r="H10" s="16" t="s">
        <v>56</v>
      </c>
      <c r="I10" s="55">
        <f>ROUND(G10*$F$1,0)</f>
        <v>1494</v>
      </c>
      <c r="J10" s="13">
        <f t="shared" ref="J10:J19" si="3">M10</f>
        <v>2490</v>
      </c>
      <c r="K10" s="38">
        <f t="shared" ref="K10:K19" si="4">F10*G10</f>
        <v>2490</v>
      </c>
      <c r="L10" s="8">
        <f t="shared" ref="L10:L19" si="5">INT(MOD(K10,10))</f>
        <v>0</v>
      </c>
      <c r="M10" s="38">
        <f t="shared" ref="M10:M19" si="6">IF(L10=0,ROUND(K10,-1),ROUNDUP(K10,-1))</f>
        <v>2490</v>
      </c>
    </row>
    <row r="11" spans="1:13">
      <c r="A11" s="28"/>
      <c r="B11" s="32" t="s">
        <v>32</v>
      </c>
      <c r="C11" s="5">
        <v>80.489999999999995</v>
      </c>
      <c r="D11" s="31">
        <f t="shared" si="0"/>
        <v>0.88800000000000001</v>
      </c>
      <c r="E11" s="1" t="str">
        <f t="shared" si="1"/>
        <v>G4</v>
      </c>
      <c r="F11" s="47">
        <f t="shared" si="2"/>
        <v>0.08</v>
      </c>
      <c r="G11" s="48">
        <v>33750</v>
      </c>
      <c r="H11" s="16" t="s">
        <v>57</v>
      </c>
      <c r="I11" s="55">
        <f t="shared" ref="I11:I19" si="7">ROUND(G11*$F$1,0)</f>
        <v>2025</v>
      </c>
      <c r="J11" s="13">
        <f t="shared" si="3"/>
        <v>2700</v>
      </c>
      <c r="K11" s="38">
        <f t="shared" si="4"/>
        <v>2700</v>
      </c>
      <c r="L11" s="8">
        <f t="shared" si="5"/>
        <v>0</v>
      </c>
      <c r="M11" s="38">
        <f t="shared" si="6"/>
        <v>2700</v>
      </c>
    </row>
    <row r="12" spans="1:13">
      <c r="A12" s="28"/>
      <c r="B12" s="32" t="s">
        <v>31</v>
      </c>
      <c r="C12" s="5">
        <v>80.239999999999995</v>
      </c>
      <c r="D12" s="31">
        <f t="shared" si="0"/>
        <v>0.77700000000000002</v>
      </c>
      <c r="E12" s="1" t="str">
        <f t="shared" si="1"/>
        <v>G4</v>
      </c>
      <c r="F12" s="47">
        <f t="shared" si="2"/>
        <v>0.08</v>
      </c>
      <c r="G12" s="48">
        <v>38850</v>
      </c>
      <c r="H12" s="16" t="s">
        <v>58</v>
      </c>
      <c r="I12" s="55">
        <f t="shared" si="7"/>
        <v>2331</v>
      </c>
      <c r="J12" s="13">
        <f t="shared" si="3"/>
        <v>3110</v>
      </c>
      <c r="K12" s="38">
        <f t="shared" si="4"/>
        <v>3108</v>
      </c>
      <c r="L12" s="8">
        <f t="shared" si="5"/>
        <v>8</v>
      </c>
      <c r="M12" s="38">
        <f t="shared" si="6"/>
        <v>3110</v>
      </c>
    </row>
    <row r="13" spans="1:13">
      <c r="A13" s="28"/>
      <c r="B13" s="32" t="s">
        <v>30</v>
      </c>
      <c r="C13" s="5">
        <v>80.16</v>
      </c>
      <c r="D13" s="31">
        <f t="shared" si="0"/>
        <v>0.66600000000000004</v>
      </c>
      <c r="E13" s="1" t="str">
        <f t="shared" si="1"/>
        <v>G4</v>
      </c>
      <c r="F13" s="47">
        <f t="shared" si="2"/>
        <v>0.08</v>
      </c>
      <c r="G13" s="48">
        <v>38850</v>
      </c>
      <c r="H13" s="16" t="s">
        <v>58</v>
      </c>
      <c r="I13" s="55">
        <f t="shared" si="7"/>
        <v>2331</v>
      </c>
      <c r="J13" s="13">
        <f t="shared" si="3"/>
        <v>3110</v>
      </c>
      <c r="K13" s="38">
        <f t="shared" si="4"/>
        <v>3108</v>
      </c>
      <c r="L13" s="8">
        <f t="shared" si="5"/>
        <v>8</v>
      </c>
      <c r="M13" s="38">
        <f t="shared" si="6"/>
        <v>3110</v>
      </c>
    </row>
    <row r="14" spans="1:13">
      <c r="A14" s="28"/>
      <c r="B14" s="32" t="s">
        <v>29</v>
      </c>
      <c r="C14" s="5">
        <v>80.08</v>
      </c>
      <c r="D14" s="31">
        <f t="shared" si="0"/>
        <v>0.55500000000000005</v>
      </c>
      <c r="E14" s="1" t="str">
        <f t="shared" si="1"/>
        <v>G3</v>
      </c>
      <c r="F14" s="47">
        <f t="shared" si="2"/>
        <v>0.06</v>
      </c>
      <c r="G14" s="48">
        <v>33750</v>
      </c>
      <c r="H14" s="16" t="s">
        <v>57</v>
      </c>
      <c r="I14" s="55">
        <f t="shared" si="7"/>
        <v>2025</v>
      </c>
      <c r="J14" s="13">
        <f t="shared" si="3"/>
        <v>2030</v>
      </c>
      <c r="K14" s="38">
        <f t="shared" si="4"/>
        <v>2025</v>
      </c>
      <c r="L14" s="8">
        <f t="shared" si="5"/>
        <v>5</v>
      </c>
      <c r="M14" s="38">
        <f t="shared" si="6"/>
        <v>2030</v>
      </c>
    </row>
    <row r="15" spans="1:13">
      <c r="A15" s="28"/>
      <c r="B15" s="32" t="s">
        <v>28</v>
      </c>
      <c r="C15" s="5">
        <v>79.989999999999995</v>
      </c>
      <c r="D15" s="31">
        <f t="shared" si="0"/>
        <v>0.44400000000000001</v>
      </c>
      <c r="E15" s="1" t="str">
        <f t="shared" si="1"/>
        <v>G3</v>
      </c>
      <c r="F15" s="47">
        <f t="shared" si="2"/>
        <v>0.06</v>
      </c>
      <c r="G15" s="48">
        <v>51150</v>
      </c>
      <c r="H15" s="16" t="s">
        <v>59</v>
      </c>
      <c r="I15" s="55">
        <f t="shared" si="7"/>
        <v>3069</v>
      </c>
      <c r="J15" s="13">
        <f t="shared" si="3"/>
        <v>3070</v>
      </c>
      <c r="K15" s="38">
        <f t="shared" si="4"/>
        <v>3069</v>
      </c>
      <c r="L15" s="8">
        <f t="shared" si="5"/>
        <v>9</v>
      </c>
      <c r="M15" s="38">
        <f t="shared" si="6"/>
        <v>3070</v>
      </c>
    </row>
    <row r="16" spans="1:13">
      <c r="A16" s="28"/>
      <c r="B16" s="32" t="s">
        <v>27</v>
      </c>
      <c r="C16" s="5">
        <v>79.91</v>
      </c>
      <c r="D16" s="31">
        <f t="shared" si="0"/>
        <v>0.33300000000000002</v>
      </c>
      <c r="E16" s="1" t="str">
        <f t="shared" si="1"/>
        <v>G2</v>
      </c>
      <c r="F16" s="47">
        <f t="shared" si="2"/>
        <v>0.04</v>
      </c>
      <c r="G16" s="48">
        <v>38850</v>
      </c>
      <c r="H16" s="16" t="s">
        <v>58</v>
      </c>
      <c r="I16" s="55">
        <f t="shared" si="7"/>
        <v>2331</v>
      </c>
      <c r="J16" s="13">
        <f t="shared" si="3"/>
        <v>1560</v>
      </c>
      <c r="K16" s="38">
        <f t="shared" si="4"/>
        <v>1554</v>
      </c>
      <c r="L16" s="8">
        <f t="shared" si="5"/>
        <v>4</v>
      </c>
      <c r="M16" s="38">
        <f t="shared" si="6"/>
        <v>1560</v>
      </c>
    </row>
    <row r="17" spans="1:13">
      <c r="A17" s="28"/>
      <c r="B17" s="32" t="s">
        <v>26</v>
      </c>
      <c r="C17" s="5">
        <v>79.08</v>
      </c>
      <c r="D17" s="31">
        <f t="shared" si="0"/>
        <v>0.222</v>
      </c>
      <c r="E17" s="1" t="str">
        <f t="shared" si="1"/>
        <v>G2</v>
      </c>
      <c r="F17" s="47">
        <f t="shared" si="2"/>
        <v>0.04</v>
      </c>
      <c r="G17" s="48">
        <v>33750</v>
      </c>
      <c r="H17" s="16" t="s">
        <v>57</v>
      </c>
      <c r="I17" s="55">
        <f t="shared" si="7"/>
        <v>2025</v>
      </c>
      <c r="J17" s="13">
        <f t="shared" si="3"/>
        <v>1350</v>
      </c>
      <c r="K17" s="38">
        <f t="shared" si="4"/>
        <v>1350</v>
      </c>
      <c r="L17" s="8">
        <f t="shared" si="5"/>
        <v>0</v>
      </c>
      <c r="M17" s="38">
        <f t="shared" si="6"/>
        <v>1350</v>
      </c>
    </row>
    <row r="18" spans="1:13">
      <c r="A18" s="28"/>
      <c r="B18" s="32" t="s">
        <v>25</v>
      </c>
      <c r="C18" s="5">
        <v>71.819999999999993</v>
      </c>
      <c r="D18" s="31">
        <f t="shared" si="0"/>
        <v>0.111</v>
      </c>
      <c r="E18" s="1" t="str">
        <f t="shared" si="1"/>
        <v>G2</v>
      </c>
      <c r="F18" s="47">
        <f t="shared" si="2"/>
        <v>0.04</v>
      </c>
      <c r="G18" s="48">
        <v>33750</v>
      </c>
      <c r="H18" s="16" t="s">
        <v>57</v>
      </c>
      <c r="I18" s="55">
        <f t="shared" si="7"/>
        <v>2025</v>
      </c>
      <c r="J18" s="13">
        <f t="shared" si="3"/>
        <v>1350</v>
      </c>
      <c r="K18" s="38">
        <f t="shared" si="4"/>
        <v>1350</v>
      </c>
      <c r="L18" s="8">
        <f t="shared" si="5"/>
        <v>0</v>
      </c>
      <c r="M18" s="38">
        <f t="shared" si="6"/>
        <v>1350</v>
      </c>
    </row>
    <row r="19" spans="1:13">
      <c r="A19" s="28"/>
      <c r="B19" s="32" t="s">
        <v>24</v>
      </c>
      <c r="C19" s="5">
        <v>70.66</v>
      </c>
      <c r="D19" s="31">
        <f t="shared" si="0"/>
        <v>0</v>
      </c>
      <c r="E19" s="1" t="str">
        <f>IF(D19&lt;$I$4,"G1",IF(D19&lt;$I$5,"G2",IF(D19&lt;$I$6,"G3",IF(D19&lt;$I$7,"G4","G5"))))</f>
        <v>G1</v>
      </c>
      <c r="F19" s="47">
        <f t="shared" si="2"/>
        <v>0.02</v>
      </c>
      <c r="G19" s="48">
        <v>33750</v>
      </c>
      <c r="H19" s="16" t="s">
        <v>57</v>
      </c>
      <c r="I19" s="55">
        <f t="shared" si="7"/>
        <v>2025</v>
      </c>
      <c r="J19" s="13">
        <f t="shared" si="3"/>
        <v>680</v>
      </c>
      <c r="K19" s="38">
        <f t="shared" si="4"/>
        <v>675</v>
      </c>
      <c r="L19" s="8">
        <f t="shared" si="5"/>
        <v>5</v>
      </c>
      <c r="M19" s="38">
        <f t="shared" si="6"/>
        <v>680</v>
      </c>
    </row>
    <row r="20" spans="1:13">
      <c r="F20" s="31"/>
      <c r="G20" s="24"/>
      <c r="H20" s="8"/>
      <c r="I20" s="13">
        <f>SUM(I10:I19)</f>
        <v>21681</v>
      </c>
      <c r="J20" s="14">
        <f>SUM($J$10:$J$19)</f>
        <v>21450</v>
      </c>
      <c r="K20" s="6"/>
      <c r="L20" s="6"/>
      <c r="M20" s="38"/>
    </row>
    <row r="21" spans="1:13">
      <c r="F21" s="31"/>
      <c r="G21" s="24"/>
      <c r="H21" s="8"/>
      <c r="I21" s="1"/>
      <c r="J21" s="53">
        <f>$I$20-$J$20</f>
        <v>231</v>
      </c>
      <c r="K21" s="6"/>
      <c r="L21" s="6"/>
      <c r="M21" s="38"/>
    </row>
    <row r="22" spans="1:13">
      <c r="F22" s="31"/>
      <c r="G22" s="24"/>
      <c r="H22" s="8"/>
      <c r="I22" s="1"/>
      <c r="J22" s="1"/>
      <c r="K22" s="6"/>
      <c r="L22" s="6"/>
    </row>
  </sheetData>
  <sheetProtection deleteColumns="0" deleteRows="0" sort="0" autoFilter="0" pivotTables="0"/>
  <autoFilter ref="A9:N9">
    <sortState ref="A10:N21">
      <sortCondition descending="1" ref="C9"/>
    </sortState>
  </autoFilter>
  <mergeCells count="2">
    <mergeCell ref="B1:C1"/>
    <mergeCell ref="H1:J1"/>
  </mergeCells>
  <conditionalFormatting sqref="F4 J21">
    <cfRule type="expression" dxfId="11" priority="1">
      <formula>$F$4&gt;0</formula>
    </cfRule>
    <cfRule type="expression" dxfId="10" priority="2">
      <formula>$F$4&lt;0</formula>
    </cfRule>
  </conditionalFormatting>
  <dataValidations count="8">
    <dataValidation allowBlank="1" showInputMessage="1" showErrorMessage="1" prompt="วงเงินที่ต้องใช้ในการปรับเงินเดือนประจำปี" sqref="J20 F3"/>
    <dataValidation allowBlank="1" showInputMessage="1" showErrorMessage="1" prompt="Class interactions" sqref="B2"/>
    <dataValidation allowBlank="1" showInputMessage="1" showErrorMessage="1" prompt="หากต้องการแก้ไขเปอร์เซนต์ของอัตรภาคชั้น ให้แก้ที่ตารางการกำหนดการขึ้นเงินเดือน (สีม่วง)" sqref="F10:F19"/>
    <dataValidation allowBlank="1" showInputMessage="1" showErrorMessage="1" promptTitle="เงินที่ปรับขึ้น" prompt="คิดจาก ค่าMidpoint * เปอร์เซ็นต์เงินที่ปรับขึ้น" sqref="J9"/>
    <dataValidation allowBlank="1" showInputMessage="1" showErrorMessage="1" promptTitle="วงเงิน 6%" prompt="คิดจาก 0.06 * จากฐานการคำนาณ" sqref="I9"/>
    <dataValidation allowBlank="1" showInputMessage="1" showErrorMessage="1" promptTitle="เปอร์เซ็นต์เงินที่ปรับขึ้น" prompt="กำหนดเปอรเซ็นต์การขึ้นจากระดับอัตรภาคชั้น (หากต้องการแก้ข้อมูลให้แก้ตัวเลขเปอร์เซ็นต์แต่ละชั้นจากตารางการกำหนดการขึ้นเงินเดือน - สีม่วง)_x000a_สูตร :=VLOOKUP(E9,$B$3:$C$6,2,0)" sqref="F9"/>
    <dataValidation allowBlank="1" showInputMessage="1" showErrorMessage="1" promptTitle="อันตรภาคชั้น" prompt="การจัดลำดับอันตรภาคชั้น (5 ชั้น) _x000a_โดยการแบ่งสัดส่วนตามจำนวนคนในส่วนงาน (กำหนดชั้นแรกไม่น้อยกว่า 15%)_x000a_สูตร :=IF(D94&lt;$I$4,&quot;C1&quot;,IF(D94&lt;$I$5,&quot;C2&quot;,IF(D94&lt;$I$7,&quot;C3&quot;,IF(D94&lt;$I$7,&quot;C4&quot;,&quot;C5&quot;))))" sqref="E9"/>
    <dataValidation allowBlank="1" showInputMessage="1" showErrorMessage="1" promptTitle="Percentile" prompt="การจัดอันดับค่าคะแนนจากคะแนนประเมิน_x000a_สูตร : =PERCENTRANK($C$2:$C$13,C2)" sqref="D9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80" zoomScaleNormal="80" workbookViewId="0">
      <pane ySplit="10" topLeftCell="A11" activePane="bottomLeft" state="frozen"/>
      <selection pane="bottomLeft" activeCell="G1" sqref="G1"/>
    </sheetView>
  </sheetViews>
  <sheetFormatPr defaultColWidth="8.54296875" defaultRowHeight="14.5"/>
  <cols>
    <col min="1" max="1" width="8.54296875" style="6"/>
    <col min="2" max="2" width="23.54296875" style="6" customWidth="1"/>
    <col min="3" max="3" width="21.1796875" style="7" customWidth="1"/>
    <col min="4" max="4" width="12.453125" style="1" bestFit="1" customWidth="1"/>
    <col min="5" max="5" width="21.81640625" style="1" bestFit="1" customWidth="1"/>
    <col min="6" max="6" width="15.453125" style="1" bestFit="1" customWidth="1"/>
    <col min="7" max="7" width="16.1796875" style="31" bestFit="1" customWidth="1"/>
    <col min="8" max="8" width="14.54296875" style="12" customWidth="1"/>
    <col min="9" max="9" width="10.81640625" style="8" customWidth="1"/>
    <col min="10" max="10" width="14" style="6" bestFit="1" customWidth="1"/>
    <col min="11" max="11" width="12" style="1" bestFit="1" customWidth="1"/>
    <col min="12" max="12" width="15.26953125" style="1" bestFit="1" customWidth="1"/>
    <col min="13" max="13" width="19.453125" style="8" bestFit="1" customWidth="1"/>
    <col min="14" max="14" width="19.453125" style="6" bestFit="1" customWidth="1"/>
    <col min="15" max="16384" width="8.54296875" style="6"/>
  </cols>
  <sheetData>
    <row r="1" spans="1:13">
      <c r="B1" s="58" t="s">
        <v>5</v>
      </c>
      <c r="C1" s="58"/>
      <c r="E1" s="29" t="s">
        <v>16</v>
      </c>
      <c r="F1" s="30">
        <v>0.06</v>
      </c>
      <c r="H1" s="59" t="s">
        <v>10</v>
      </c>
      <c r="I1" s="60"/>
      <c r="J1" s="61"/>
    </row>
    <row r="2" spans="1:13">
      <c r="B2" s="18" t="s">
        <v>9</v>
      </c>
      <c r="C2" s="19" t="s">
        <v>11</v>
      </c>
      <c r="E2" s="29" t="s">
        <v>15</v>
      </c>
      <c r="F2" s="54">
        <f>SUM($I$11:$I$20)</f>
        <v>21681</v>
      </c>
      <c r="H2" s="21" t="s">
        <v>9</v>
      </c>
      <c r="I2" s="21" t="s">
        <v>6</v>
      </c>
      <c r="J2" s="22" t="s">
        <v>7</v>
      </c>
    </row>
    <row r="3" spans="1:13">
      <c r="B3" s="20" t="s">
        <v>18</v>
      </c>
      <c r="C3" s="15">
        <v>1.8499999999999999E-2</v>
      </c>
      <c r="E3" s="29" t="s">
        <v>14</v>
      </c>
      <c r="F3" s="14">
        <f>SUM($J$11:$J$20)</f>
        <v>23140</v>
      </c>
      <c r="H3" s="23" t="s">
        <v>18</v>
      </c>
      <c r="I3" s="17">
        <v>0</v>
      </c>
      <c r="J3" s="51">
        <v>0.1</v>
      </c>
    </row>
    <row r="4" spans="1:13">
      <c r="B4" s="20" t="s">
        <v>19</v>
      </c>
      <c r="C4" s="15">
        <v>3.6999999999999998E-2</v>
      </c>
      <c r="E4" s="29" t="s">
        <v>13</v>
      </c>
      <c r="F4" s="53">
        <f>$F$2-$F$3</f>
        <v>-1459</v>
      </c>
      <c r="H4" s="23" t="s">
        <v>19</v>
      </c>
      <c r="I4" s="49">
        <f>J3+0.01%</f>
        <v>0.10010000000000001</v>
      </c>
      <c r="J4" s="52">
        <v>0.3</v>
      </c>
    </row>
    <row r="5" spans="1:13">
      <c r="B5" s="20" t="s">
        <v>20</v>
      </c>
      <c r="C5" s="15">
        <v>5.5E-2</v>
      </c>
      <c r="H5" s="23" t="s">
        <v>20</v>
      </c>
      <c r="I5" s="49">
        <f>J4+0.01%</f>
        <v>0.30009999999999998</v>
      </c>
      <c r="J5" s="52">
        <v>0.5</v>
      </c>
    </row>
    <row r="6" spans="1:13">
      <c r="B6" s="20" t="s">
        <v>21</v>
      </c>
      <c r="C6" s="15">
        <v>7.3999999999999996E-2</v>
      </c>
      <c r="H6" s="23" t="s">
        <v>21</v>
      </c>
      <c r="I6" s="49">
        <f>J5+0.01%</f>
        <v>0.50009999999999999</v>
      </c>
      <c r="J6" s="52">
        <v>0.7</v>
      </c>
    </row>
    <row r="7" spans="1:13">
      <c r="B7" s="20" t="s">
        <v>44</v>
      </c>
      <c r="C7" s="15">
        <v>9.5000000000000001E-2</v>
      </c>
      <c r="H7" s="23" t="s">
        <v>44</v>
      </c>
      <c r="I7" s="49">
        <f>J6+0.01%</f>
        <v>0.70009999999999994</v>
      </c>
      <c r="J7" s="51">
        <v>0.9</v>
      </c>
    </row>
    <row r="8" spans="1:13">
      <c r="B8" s="20" t="s">
        <v>45</v>
      </c>
      <c r="C8" s="15">
        <v>0.111</v>
      </c>
      <c r="H8" s="23" t="s">
        <v>45</v>
      </c>
      <c r="I8" s="49">
        <f>J7+0.01%</f>
        <v>0.90010000000000001</v>
      </c>
      <c r="J8" s="33">
        <v>1</v>
      </c>
    </row>
    <row r="9" spans="1:13">
      <c r="B9" s="35" t="s">
        <v>41</v>
      </c>
      <c r="C9" s="34">
        <f>COUNTA(C11:C20)</f>
        <v>10</v>
      </c>
    </row>
    <row r="10" spans="1:13" s="2" customFormat="1">
      <c r="A10" s="2" t="s">
        <v>0</v>
      </c>
      <c r="B10" s="4" t="s">
        <v>12</v>
      </c>
      <c r="C10" s="3" t="s">
        <v>22</v>
      </c>
      <c r="D10" s="10" t="s">
        <v>1</v>
      </c>
      <c r="E10" s="11" t="s">
        <v>54</v>
      </c>
      <c r="F10" s="46" t="s">
        <v>2</v>
      </c>
      <c r="G10" s="25" t="s">
        <v>8</v>
      </c>
      <c r="H10" s="4" t="s">
        <v>3</v>
      </c>
      <c r="I10" s="11" t="s">
        <v>17</v>
      </c>
      <c r="J10" s="11" t="s">
        <v>4</v>
      </c>
      <c r="K10" s="2" t="s">
        <v>4</v>
      </c>
      <c r="L10" s="4" t="s">
        <v>42</v>
      </c>
      <c r="M10" s="2" t="s">
        <v>43</v>
      </c>
    </row>
    <row r="11" spans="1:13">
      <c r="A11" s="28"/>
      <c r="B11" s="32" t="s">
        <v>33</v>
      </c>
      <c r="C11" s="5">
        <v>80.58</v>
      </c>
      <c r="D11" s="31">
        <f t="shared" ref="D11:D20" si="0">PERCENTRANK($C$11:$C$20,C11)</f>
        <v>1</v>
      </c>
      <c r="E11" s="1" t="str">
        <f t="shared" ref="E11:E20" si="1">IF(D11&lt;$I$4,"G1",IF(D11&lt;$I$5,"G2",IF(D11&lt;$I$6,"G3",IF(D11&lt;$I$7,"G4",IF(D11&lt;$I$8,"G5","G6")))))</f>
        <v>G6</v>
      </c>
      <c r="F11" s="47">
        <f t="shared" ref="F11:F20" si="2">VLOOKUP(E11,$B$3:$C$8,2,0)</f>
        <v>0.111</v>
      </c>
      <c r="G11" s="48">
        <v>24900</v>
      </c>
      <c r="H11" s="16" t="s">
        <v>56</v>
      </c>
      <c r="I11" s="55">
        <f>ROUND(G11*$F$1,0)</f>
        <v>1494</v>
      </c>
      <c r="J11" s="13">
        <f t="shared" ref="J11:J20" si="3">M11</f>
        <v>2770</v>
      </c>
      <c r="K11" s="38">
        <f t="shared" ref="K11:K20" si="4">F11*G11</f>
        <v>2763.9</v>
      </c>
      <c r="L11" s="8">
        <f t="shared" ref="L11:L20" si="5">INT(MOD(K11,10))</f>
        <v>3</v>
      </c>
      <c r="M11" s="38">
        <f t="shared" ref="M11:M20" si="6">IF(L11=0,ROUND(K11,-1),ROUNDUP(K11,-1))</f>
        <v>2770</v>
      </c>
    </row>
    <row r="12" spans="1:13">
      <c r="A12" s="28"/>
      <c r="B12" s="32" t="s">
        <v>32</v>
      </c>
      <c r="C12" s="5">
        <v>80.489999999999995</v>
      </c>
      <c r="D12" s="31">
        <f t="shared" si="0"/>
        <v>0.88800000000000001</v>
      </c>
      <c r="E12" s="1" t="str">
        <f t="shared" si="1"/>
        <v>G5</v>
      </c>
      <c r="F12" s="47">
        <f t="shared" si="2"/>
        <v>9.5000000000000001E-2</v>
      </c>
      <c r="G12" s="48">
        <v>33750</v>
      </c>
      <c r="H12" s="16" t="s">
        <v>57</v>
      </c>
      <c r="I12" s="55">
        <f t="shared" ref="I12:I20" si="7">ROUND(G12*$F$1,0)</f>
        <v>2025</v>
      </c>
      <c r="J12" s="13">
        <f t="shared" si="3"/>
        <v>3210</v>
      </c>
      <c r="K12" s="38">
        <f t="shared" si="4"/>
        <v>3206.25</v>
      </c>
      <c r="L12" s="8">
        <f t="shared" si="5"/>
        <v>6</v>
      </c>
      <c r="M12" s="38">
        <f t="shared" si="6"/>
        <v>3210</v>
      </c>
    </row>
    <row r="13" spans="1:13">
      <c r="A13" s="28"/>
      <c r="B13" s="32" t="s">
        <v>31</v>
      </c>
      <c r="C13" s="5">
        <v>80.239999999999995</v>
      </c>
      <c r="D13" s="31">
        <f t="shared" si="0"/>
        <v>0.77700000000000002</v>
      </c>
      <c r="E13" s="1" t="str">
        <f t="shared" si="1"/>
        <v>G5</v>
      </c>
      <c r="F13" s="47">
        <f t="shared" si="2"/>
        <v>9.5000000000000001E-2</v>
      </c>
      <c r="G13" s="48">
        <v>38850</v>
      </c>
      <c r="H13" s="16" t="s">
        <v>58</v>
      </c>
      <c r="I13" s="55">
        <f t="shared" si="7"/>
        <v>2331</v>
      </c>
      <c r="J13" s="13">
        <f t="shared" si="3"/>
        <v>3690</v>
      </c>
      <c r="K13" s="38">
        <f t="shared" si="4"/>
        <v>3690.75</v>
      </c>
      <c r="L13" s="8">
        <f t="shared" si="5"/>
        <v>0</v>
      </c>
      <c r="M13" s="38">
        <f t="shared" si="6"/>
        <v>3690</v>
      </c>
    </row>
    <row r="14" spans="1:13">
      <c r="A14" s="28"/>
      <c r="B14" s="32" t="s">
        <v>30</v>
      </c>
      <c r="C14" s="5">
        <v>80.16</v>
      </c>
      <c r="D14" s="31">
        <f t="shared" si="0"/>
        <v>0.66600000000000004</v>
      </c>
      <c r="E14" s="1" t="str">
        <f t="shared" si="1"/>
        <v>G4</v>
      </c>
      <c r="F14" s="47">
        <f t="shared" si="2"/>
        <v>7.3999999999999996E-2</v>
      </c>
      <c r="G14" s="48">
        <v>38850</v>
      </c>
      <c r="H14" s="16" t="s">
        <v>58</v>
      </c>
      <c r="I14" s="55">
        <f t="shared" si="7"/>
        <v>2331</v>
      </c>
      <c r="J14" s="13">
        <f t="shared" si="3"/>
        <v>2880</v>
      </c>
      <c r="K14" s="38">
        <f t="shared" si="4"/>
        <v>2874.8999999999996</v>
      </c>
      <c r="L14" s="8">
        <f t="shared" si="5"/>
        <v>4</v>
      </c>
      <c r="M14" s="38">
        <f t="shared" si="6"/>
        <v>2880</v>
      </c>
    </row>
    <row r="15" spans="1:13">
      <c r="A15" s="28"/>
      <c r="B15" s="32" t="s">
        <v>29</v>
      </c>
      <c r="C15" s="5">
        <v>80.08</v>
      </c>
      <c r="D15" s="31">
        <f t="shared" si="0"/>
        <v>0.55500000000000005</v>
      </c>
      <c r="E15" s="1" t="str">
        <f t="shared" si="1"/>
        <v>G4</v>
      </c>
      <c r="F15" s="47">
        <f t="shared" si="2"/>
        <v>7.3999999999999996E-2</v>
      </c>
      <c r="G15" s="48">
        <v>33750</v>
      </c>
      <c r="H15" s="16" t="s">
        <v>57</v>
      </c>
      <c r="I15" s="55">
        <f t="shared" si="7"/>
        <v>2025</v>
      </c>
      <c r="J15" s="13">
        <f t="shared" si="3"/>
        <v>2500</v>
      </c>
      <c r="K15" s="38">
        <f t="shared" si="4"/>
        <v>2497.5</v>
      </c>
      <c r="L15" s="8">
        <f t="shared" si="5"/>
        <v>7</v>
      </c>
      <c r="M15" s="38">
        <f t="shared" si="6"/>
        <v>2500</v>
      </c>
    </row>
    <row r="16" spans="1:13">
      <c r="A16" s="28"/>
      <c r="B16" s="32" t="s">
        <v>28</v>
      </c>
      <c r="C16" s="5">
        <v>79.989999999999995</v>
      </c>
      <c r="D16" s="31">
        <f t="shared" si="0"/>
        <v>0.44400000000000001</v>
      </c>
      <c r="E16" s="1" t="str">
        <f t="shared" si="1"/>
        <v>G3</v>
      </c>
      <c r="F16" s="47">
        <f t="shared" si="2"/>
        <v>5.5E-2</v>
      </c>
      <c r="G16" s="48">
        <v>51150</v>
      </c>
      <c r="H16" s="16" t="s">
        <v>59</v>
      </c>
      <c r="I16" s="55">
        <f t="shared" si="7"/>
        <v>3069</v>
      </c>
      <c r="J16" s="13">
        <f t="shared" si="3"/>
        <v>2820</v>
      </c>
      <c r="K16" s="38">
        <f t="shared" si="4"/>
        <v>2813.25</v>
      </c>
      <c r="L16" s="8">
        <f t="shared" si="5"/>
        <v>3</v>
      </c>
      <c r="M16" s="38">
        <f t="shared" si="6"/>
        <v>2820</v>
      </c>
    </row>
    <row r="17" spans="1:13">
      <c r="A17" s="28"/>
      <c r="B17" s="32" t="s">
        <v>27</v>
      </c>
      <c r="C17" s="5">
        <v>79.91</v>
      </c>
      <c r="D17" s="31">
        <f t="shared" si="0"/>
        <v>0.33300000000000002</v>
      </c>
      <c r="E17" s="1" t="str">
        <f t="shared" si="1"/>
        <v>G3</v>
      </c>
      <c r="F17" s="47">
        <f t="shared" si="2"/>
        <v>5.5E-2</v>
      </c>
      <c r="G17" s="48">
        <v>38850</v>
      </c>
      <c r="H17" s="16" t="s">
        <v>58</v>
      </c>
      <c r="I17" s="55">
        <f t="shared" si="7"/>
        <v>2331</v>
      </c>
      <c r="J17" s="13">
        <f t="shared" si="3"/>
        <v>2140</v>
      </c>
      <c r="K17" s="38">
        <f t="shared" si="4"/>
        <v>2136.75</v>
      </c>
      <c r="L17" s="8">
        <f t="shared" si="5"/>
        <v>6</v>
      </c>
      <c r="M17" s="38">
        <f t="shared" si="6"/>
        <v>2140</v>
      </c>
    </row>
    <row r="18" spans="1:13">
      <c r="A18" s="28"/>
      <c r="B18" s="32" t="s">
        <v>26</v>
      </c>
      <c r="C18" s="5">
        <v>79.08</v>
      </c>
      <c r="D18" s="31">
        <f t="shared" si="0"/>
        <v>0.222</v>
      </c>
      <c r="E18" s="1" t="str">
        <f t="shared" si="1"/>
        <v>G2</v>
      </c>
      <c r="F18" s="47">
        <f t="shared" si="2"/>
        <v>3.6999999999999998E-2</v>
      </c>
      <c r="G18" s="48">
        <v>33750</v>
      </c>
      <c r="H18" s="16" t="s">
        <v>57</v>
      </c>
      <c r="I18" s="55">
        <f t="shared" si="7"/>
        <v>2025</v>
      </c>
      <c r="J18" s="13">
        <f t="shared" si="3"/>
        <v>1250</v>
      </c>
      <c r="K18" s="38">
        <f t="shared" si="4"/>
        <v>1248.75</v>
      </c>
      <c r="L18" s="8">
        <f t="shared" si="5"/>
        <v>8</v>
      </c>
      <c r="M18" s="38">
        <f t="shared" si="6"/>
        <v>1250</v>
      </c>
    </row>
    <row r="19" spans="1:13">
      <c r="A19" s="28"/>
      <c r="B19" s="32" t="s">
        <v>25</v>
      </c>
      <c r="C19" s="5">
        <v>71.819999999999993</v>
      </c>
      <c r="D19" s="31">
        <f t="shared" si="0"/>
        <v>0.111</v>
      </c>
      <c r="E19" s="1" t="str">
        <f t="shared" si="1"/>
        <v>G2</v>
      </c>
      <c r="F19" s="47">
        <f t="shared" si="2"/>
        <v>3.6999999999999998E-2</v>
      </c>
      <c r="G19" s="48">
        <v>33750</v>
      </c>
      <c r="H19" s="16" t="s">
        <v>57</v>
      </c>
      <c r="I19" s="55">
        <f t="shared" si="7"/>
        <v>2025</v>
      </c>
      <c r="J19" s="13">
        <f t="shared" si="3"/>
        <v>1250</v>
      </c>
      <c r="K19" s="38">
        <f t="shared" si="4"/>
        <v>1248.75</v>
      </c>
      <c r="L19" s="8">
        <f t="shared" si="5"/>
        <v>8</v>
      </c>
      <c r="M19" s="38">
        <f t="shared" si="6"/>
        <v>1250</v>
      </c>
    </row>
    <row r="20" spans="1:13">
      <c r="A20" s="28"/>
      <c r="B20" s="32" t="s">
        <v>24</v>
      </c>
      <c r="C20" s="5">
        <v>70.66</v>
      </c>
      <c r="D20" s="31">
        <f t="shared" si="0"/>
        <v>0</v>
      </c>
      <c r="E20" s="1" t="str">
        <f t="shared" si="1"/>
        <v>G1</v>
      </c>
      <c r="F20" s="47">
        <f t="shared" si="2"/>
        <v>1.8499999999999999E-2</v>
      </c>
      <c r="G20" s="48">
        <v>33750</v>
      </c>
      <c r="H20" s="16" t="s">
        <v>57</v>
      </c>
      <c r="I20" s="55">
        <f t="shared" si="7"/>
        <v>2025</v>
      </c>
      <c r="J20" s="13">
        <f t="shared" si="3"/>
        <v>630</v>
      </c>
      <c r="K20" s="38">
        <f t="shared" si="4"/>
        <v>624.375</v>
      </c>
      <c r="L20" s="8">
        <f t="shared" si="5"/>
        <v>4</v>
      </c>
      <c r="M20" s="38">
        <f t="shared" si="6"/>
        <v>630</v>
      </c>
    </row>
    <row r="21" spans="1:13" s="9" customFormat="1">
      <c r="A21" s="6"/>
      <c r="B21" s="6"/>
      <c r="C21" s="7"/>
      <c r="D21" s="1"/>
      <c r="E21" s="1"/>
      <c r="F21" s="31"/>
      <c r="G21" s="12"/>
      <c r="H21" s="8"/>
      <c r="I21" s="13">
        <f>SUM(I11:I20)</f>
        <v>21681</v>
      </c>
      <c r="J21" s="14">
        <f>SUM($J$11:$J$20)</f>
        <v>23140</v>
      </c>
      <c r="K21" s="6"/>
      <c r="L21" s="8"/>
      <c r="M21" s="6"/>
    </row>
    <row r="22" spans="1:13" s="9" customFormat="1">
      <c r="A22" s="6"/>
      <c r="B22" s="6"/>
      <c r="C22" s="7"/>
      <c r="D22" s="1"/>
      <c r="E22" s="1"/>
      <c r="F22" s="31"/>
      <c r="G22" s="12"/>
      <c r="H22" s="8"/>
      <c r="I22" s="1"/>
      <c r="J22" s="53">
        <f>$I$21-$J$21</f>
        <v>-1459</v>
      </c>
      <c r="K22" s="6"/>
      <c r="L22" s="8"/>
      <c r="M22" s="6"/>
    </row>
    <row r="23" spans="1:13">
      <c r="F23" s="31"/>
      <c r="G23" s="12"/>
      <c r="H23" s="8"/>
      <c r="I23" s="1"/>
      <c r="J23" s="1"/>
      <c r="K23" s="6"/>
      <c r="L23" s="8"/>
      <c r="M23" s="6"/>
    </row>
    <row r="24" spans="1:13">
      <c r="F24" s="31"/>
      <c r="G24" s="12"/>
      <c r="H24" s="8"/>
      <c r="I24" s="6"/>
      <c r="J24" s="1"/>
      <c r="L24" s="6"/>
    </row>
  </sheetData>
  <sheetProtection deleteColumns="0" deleteRows="0" sort="0" autoFilter="0" pivotTables="0"/>
  <autoFilter ref="A10:N10">
    <sortState ref="A11:N22">
      <sortCondition descending="1" ref="C10"/>
    </sortState>
  </autoFilter>
  <mergeCells count="2">
    <mergeCell ref="B1:C1"/>
    <mergeCell ref="H1:J1"/>
  </mergeCells>
  <conditionalFormatting sqref="F4 J22">
    <cfRule type="expression" dxfId="9" priority="1">
      <formula>$F$4&gt;0</formula>
    </cfRule>
    <cfRule type="expression" dxfId="8" priority="2">
      <formula>$F$4&lt;0</formula>
    </cfRule>
  </conditionalFormatting>
  <dataValidations count="8">
    <dataValidation allowBlank="1" showInputMessage="1" showErrorMessage="1" prompt="วงเงินที่ต้องใช้ในการปรับเงินเดือนประจำปี" sqref="J21 F3"/>
    <dataValidation allowBlank="1" showInputMessage="1" showErrorMessage="1" prompt="หากต้องการแก้ไขเปอร์เซนต์ของอัตรภาคชั้น ให้แก้ที่ตารางการกำหนดการขึ้นเงินเดือน (สีม่วง)" sqref="F11:F20"/>
    <dataValidation allowBlank="1" showInputMessage="1" showErrorMessage="1" promptTitle="เงินที่ปรับขึ้น" prompt="คิดจาก ค่าMidpoint * เปอร์เซ็นต์เงินที่ปรับขึ้น" sqref="J10"/>
    <dataValidation allowBlank="1" showInputMessage="1" showErrorMessage="1" promptTitle="วงเงิน 6%" prompt="คิดจาก 0.06 * จากฐานการคำนาณ" sqref="I10"/>
    <dataValidation allowBlank="1" showInputMessage="1" showErrorMessage="1" promptTitle="เปอร์เซ็นต์เงินที่ปรับขึ้น" prompt="กำหนดเปอรเซ็นต์การขึ้นจากระดับอันตรภาคชั้น (หากต้องการแก้ข้อมูลให้แก้ตัวเลขเปอร์เซ็นต์แต่ละชั้นจากตารางการกำหนดการขึ้นเงินเดือน - สีม่วง)_x000a_สูตร : =VLOOKUP(E2,$B$22:$C$25,2,0)" sqref="F10"/>
    <dataValidation allowBlank="1" showInputMessage="1" showErrorMessage="1" promptTitle="อันตรภาคชั้น" prompt="การจัดลำดับอันตรภาคชั้น (6 ชั้น) _x000a_โดยการแบ่งสัดส่วนตามจำนวนคนในส่วนงาน (กำหนดชั้นแรกไม่น้อยกว่า 15%)_x000a_สูตร : =IF(D11&lt;$H$4,&quot;C1&quot;,IF(D11&lt;$H$5,&quot;C2&quot;,IF(D11&lt;$H$6,&quot;C3&quot;,IF(D11&lt;$H$7,&quot;C4&quot;,IF(D11&lt;$H$8,&quot;C5&quot;,&quot;C6&quot;)))))" sqref="E10"/>
    <dataValidation allowBlank="1" showInputMessage="1" showErrorMessage="1" promptTitle="Percentile" prompt="การจัดอันดับค่าคะแนนจากคะแนนประเมิน_x000a_สูตร : =PERCENTRANK($C$2:$C$13,C2)" sqref="D10"/>
    <dataValidation allowBlank="1" showInputMessage="1" showErrorMessage="1" prompt="Class interactions" sqref="B2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="80" zoomScaleNormal="80" workbookViewId="0">
      <pane ySplit="11" topLeftCell="A12" activePane="bottomLeft" state="frozen"/>
      <selection pane="bottomLeft" activeCell="G1" sqref="G1"/>
    </sheetView>
  </sheetViews>
  <sheetFormatPr defaultColWidth="8.54296875" defaultRowHeight="14.5"/>
  <cols>
    <col min="1" max="1" width="8.54296875" style="6"/>
    <col min="2" max="2" width="23.54296875" style="6" customWidth="1"/>
    <col min="3" max="3" width="21.1796875" style="7" customWidth="1"/>
    <col min="4" max="4" width="14.1796875" style="1" customWidth="1"/>
    <col min="5" max="5" width="21.81640625" style="1" bestFit="1" customWidth="1"/>
    <col min="6" max="6" width="15.453125" style="1" bestFit="1" customWidth="1"/>
    <col min="7" max="7" width="16.1796875" style="31" bestFit="1" customWidth="1"/>
    <col min="8" max="8" width="14.54296875" style="12" customWidth="1"/>
    <col min="9" max="9" width="10.81640625" style="8" customWidth="1"/>
    <col min="10" max="10" width="14" style="6" bestFit="1" customWidth="1"/>
    <col min="11" max="11" width="12" style="1" bestFit="1" customWidth="1"/>
    <col min="12" max="12" width="15.26953125" style="1" bestFit="1" customWidth="1"/>
    <col min="13" max="13" width="19.453125" style="8" bestFit="1" customWidth="1"/>
    <col min="14" max="14" width="17.453125" style="6" bestFit="1" customWidth="1"/>
    <col min="15" max="16384" width="8.54296875" style="6"/>
  </cols>
  <sheetData>
    <row r="1" spans="1:13">
      <c r="B1" s="58" t="s">
        <v>5</v>
      </c>
      <c r="C1" s="58"/>
      <c r="E1" s="29" t="s">
        <v>16</v>
      </c>
      <c r="F1" s="30">
        <v>0.06</v>
      </c>
      <c r="H1" s="59" t="s">
        <v>10</v>
      </c>
      <c r="I1" s="60"/>
      <c r="J1" s="61"/>
    </row>
    <row r="2" spans="1:13">
      <c r="B2" s="18" t="s">
        <v>9</v>
      </c>
      <c r="C2" s="19" t="s">
        <v>11</v>
      </c>
      <c r="E2" s="29" t="s">
        <v>15</v>
      </c>
      <c r="F2" s="54">
        <f>SUM($I$12:$I$21)</f>
        <v>21681</v>
      </c>
      <c r="H2" s="21" t="s">
        <v>9</v>
      </c>
      <c r="I2" s="21" t="s">
        <v>6</v>
      </c>
      <c r="J2" s="22" t="s">
        <v>7</v>
      </c>
    </row>
    <row r="3" spans="1:13">
      <c r="B3" s="20" t="s">
        <v>18</v>
      </c>
      <c r="C3" s="15">
        <v>1.4999999999999999E-2</v>
      </c>
      <c r="E3" s="29" t="s">
        <v>14</v>
      </c>
      <c r="F3" s="14">
        <f>SUM($J$12:$J$21)</f>
        <v>21480</v>
      </c>
      <c r="H3" s="27" t="s">
        <v>18</v>
      </c>
      <c r="I3" s="17">
        <v>0</v>
      </c>
      <c r="J3" s="51">
        <v>0.1</v>
      </c>
    </row>
    <row r="4" spans="1:13">
      <c r="B4" s="20" t="s">
        <v>19</v>
      </c>
      <c r="C4" s="15">
        <v>0.03</v>
      </c>
      <c r="E4" s="29" t="s">
        <v>13</v>
      </c>
      <c r="F4" s="53">
        <f>$F$2-$F$3</f>
        <v>201</v>
      </c>
      <c r="H4" s="27" t="s">
        <v>19</v>
      </c>
      <c r="I4" s="49">
        <f t="shared" ref="I4:I9" si="0">J3+0.01%</f>
        <v>0.10010000000000001</v>
      </c>
      <c r="J4" s="52">
        <v>0.25</v>
      </c>
    </row>
    <row r="5" spans="1:13">
      <c r="B5" s="20" t="s">
        <v>20</v>
      </c>
      <c r="C5" s="15">
        <v>4.4999999999999998E-2</v>
      </c>
      <c r="H5" s="27" t="s">
        <v>20</v>
      </c>
      <c r="I5" s="49">
        <f t="shared" si="0"/>
        <v>0.25009999999999999</v>
      </c>
      <c r="J5" s="52">
        <v>0.4</v>
      </c>
    </row>
    <row r="6" spans="1:13">
      <c r="B6" s="20" t="s">
        <v>21</v>
      </c>
      <c r="C6" s="15">
        <v>0.06</v>
      </c>
      <c r="H6" s="27" t="s">
        <v>21</v>
      </c>
      <c r="I6" s="49">
        <f t="shared" si="0"/>
        <v>0.40010000000000001</v>
      </c>
      <c r="J6" s="52">
        <v>0.6</v>
      </c>
    </row>
    <row r="7" spans="1:13">
      <c r="B7" s="20" t="s">
        <v>44</v>
      </c>
      <c r="C7" s="15">
        <v>7.4999999999999997E-2</v>
      </c>
      <c r="H7" s="27" t="s">
        <v>44</v>
      </c>
      <c r="I7" s="49">
        <f t="shared" si="0"/>
        <v>0.60009999999999997</v>
      </c>
      <c r="J7" s="52">
        <v>0.75</v>
      </c>
    </row>
    <row r="8" spans="1:13">
      <c r="B8" s="20" t="s">
        <v>45</v>
      </c>
      <c r="C8" s="15">
        <v>0.09</v>
      </c>
      <c r="H8" s="27" t="s">
        <v>45</v>
      </c>
      <c r="I8" s="49">
        <f t="shared" si="0"/>
        <v>0.75009999999999999</v>
      </c>
      <c r="J8" s="51">
        <v>0.9</v>
      </c>
    </row>
    <row r="9" spans="1:13">
      <c r="B9" s="20" t="s">
        <v>46</v>
      </c>
      <c r="C9" s="15">
        <v>0.105</v>
      </c>
      <c r="H9" s="27" t="s">
        <v>46</v>
      </c>
      <c r="I9" s="49">
        <f t="shared" si="0"/>
        <v>0.90010000000000001</v>
      </c>
      <c r="J9" s="33">
        <v>1</v>
      </c>
    </row>
    <row r="10" spans="1:13">
      <c r="B10" s="35" t="s">
        <v>41</v>
      </c>
      <c r="C10" s="34">
        <f>COUNTA(C12:C21)</f>
        <v>10</v>
      </c>
    </row>
    <row r="11" spans="1:13" s="2" customFormat="1">
      <c r="A11" s="2" t="s">
        <v>0</v>
      </c>
      <c r="B11" s="4" t="s">
        <v>12</v>
      </c>
      <c r="C11" s="3" t="s">
        <v>22</v>
      </c>
      <c r="D11" s="10" t="s">
        <v>1</v>
      </c>
      <c r="E11" s="11" t="s">
        <v>53</v>
      </c>
      <c r="F11" s="46" t="s">
        <v>2</v>
      </c>
      <c r="G11" s="25" t="s">
        <v>8</v>
      </c>
      <c r="H11" s="4" t="s">
        <v>3</v>
      </c>
      <c r="I11" s="11" t="s">
        <v>17</v>
      </c>
      <c r="J11" s="11" t="s">
        <v>4</v>
      </c>
      <c r="K11" s="2" t="s">
        <v>4</v>
      </c>
      <c r="L11" s="4" t="s">
        <v>42</v>
      </c>
      <c r="M11" s="2" t="s">
        <v>43</v>
      </c>
    </row>
    <row r="12" spans="1:13">
      <c r="A12" s="28"/>
      <c r="B12" s="32" t="s">
        <v>33</v>
      </c>
      <c r="C12" s="5">
        <v>80.58</v>
      </c>
      <c r="D12" s="31">
        <f t="shared" ref="D12:D21" si="1">PERCENTRANK($C$12:$C$21,C12)</f>
        <v>1</v>
      </c>
      <c r="E12" s="1" t="str">
        <f t="shared" ref="E12:E21" si="2">IF(D12&lt;$I$4,"G1",IF(D12&lt;$I$5,"G2",IF(D12&lt;$I$6,"G3",IF(D12&lt;$I$7,"G4",IF(D12&lt;$I$8,"G5",IF(D12&lt;$I$9,"G6","G7"))))))</f>
        <v>G7</v>
      </c>
      <c r="F12" s="47">
        <f t="shared" ref="F12:F21" si="3">VLOOKUP(E12,$B$3:$C$9,2,0)</f>
        <v>0.105</v>
      </c>
      <c r="G12" s="48">
        <v>24900</v>
      </c>
      <c r="H12" s="16" t="s">
        <v>56</v>
      </c>
      <c r="I12" s="55">
        <f>ROUND(G12*$F$1,0)</f>
        <v>1494</v>
      </c>
      <c r="J12" s="13">
        <f t="shared" ref="J12:J21" si="4">M12</f>
        <v>2620</v>
      </c>
      <c r="K12" s="38">
        <f t="shared" ref="K12:K21" si="5">F12*G12</f>
        <v>2614.5</v>
      </c>
      <c r="L12" s="8">
        <f t="shared" ref="L12:L21" si="6">INT(MOD(K12,10))</f>
        <v>4</v>
      </c>
      <c r="M12" s="38">
        <f t="shared" ref="M12:M21" si="7">IF(L12=0,ROUND(K12,-1),ROUNDUP(K12,-1))</f>
        <v>2620</v>
      </c>
    </row>
    <row r="13" spans="1:13">
      <c r="A13" s="28"/>
      <c r="B13" s="32" t="s">
        <v>32</v>
      </c>
      <c r="C13" s="5">
        <v>80.489999999999995</v>
      </c>
      <c r="D13" s="31">
        <f t="shared" si="1"/>
        <v>0.88800000000000001</v>
      </c>
      <c r="E13" s="1" t="str">
        <f t="shared" si="2"/>
        <v>G6</v>
      </c>
      <c r="F13" s="47">
        <f t="shared" si="3"/>
        <v>0.09</v>
      </c>
      <c r="G13" s="48">
        <v>33750</v>
      </c>
      <c r="H13" s="16" t="s">
        <v>57</v>
      </c>
      <c r="I13" s="55">
        <f t="shared" ref="I13:I21" si="8">ROUND(G13*$F$1,0)</f>
        <v>2025</v>
      </c>
      <c r="J13" s="13">
        <f t="shared" si="4"/>
        <v>3040</v>
      </c>
      <c r="K13" s="38">
        <f t="shared" si="5"/>
        <v>3037.5</v>
      </c>
      <c r="L13" s="8">
        <f t="shared" si="6"/>
        <v>7</v>
      </c>
      <c r="M13" s="38">
        <f t="shared" si="7"/>
        <v>3040</v>
      </c>
    </row>
    <row r="14" spans="1:13">
      <c r="A14" s="28"/>
      <c r="B14" s="32" t="s">
        <v>31</v>
      </c>
      <c r="C14" s="5">
        <v>80.239999999999995</v>
      </c>
      <c r="D14" s="31">
        <f t="shared" si="1"/>
        <v>0.77700000000000002</v>
      </c>
      <c r="E14" s="1" t="str">
        <f t="shared" si="2"/>
        <v>G6</v>
      </c>
      <c r="F14" s="47">
        <f t="shared" si="3"/>
        <v>0.09</v>
      </c>
      <c r="G14" s="48">
        <v>38850</v>
      </c>
      <c r="H14" s="16" t="s">
        <v>58</v>
      </c>
      <c r="I14" s="55">
        <f t="shared" si="8"/>
        <v>2331</v>
      </c>
      <c r="J14" s="13">
        <f t="shared" si="4"/>
        <v>3500</v>
      </c>
      <c r="K14" s="38">
        <f t="shared" si="5"/>
        <v>3496.5</v>
      </c>
      <c r="L14" s="8">
        <f t="shared" si="6"/>
        <v>6</v>
      </c>
      <c r="M14" s="38">
        <f t="shared" si="7"/>
        <v>3500</v>
      </c>
    </row>
    <row r="15" spans="1:13">
      <c r="A15" s="28"/>
      <c r="B15" s="32" t="s">
        <v>30</v>
      </c>
      <c r="C15" s="5">
        <v>80.16</v>
      </c>
      <c r="D15" s="31">
        <f t="shared" si="1"/>
        <v>0.66600000000000004</v>
      </c>
      <c r="E15" s="1" t="str">
        <f t="shared" si="2"/>
        <v>G5</v>
      </c>
      <c r="F15" s="47">
        <f t="shared" si="3"/>
        <v>7.4999999999999997E-2</v>
      </c>
      <c r="G15" s="48">
        <v>38850</v>
      </c>
      <c r="H15" s="16" t="s">
        <v>58</v>
      </c>
      <c r="I15" s="55">
        <f t="shared" si="8"/>
        <v>2331</v>
      </c>
      <c r="J15" s="13">
        <f t="shared" si="4"/>
        <v>2920</v>
      </c>
      <c r="K15" s="38">
        <f t="shared" si="5"/>
        <v>2913.75</v>
      </c>
      <c r="L15" s="8">
        <f t="shared" si="6"/>
        <v>3</v>
      </c>
      <c r="M15" s="38">
        <f t="shared" si="7"/>
        <v>2920</v>
      </c>
    </row>
    <row r="16" spans="1:13">
      <c r="A16" s="28"/>
      <c r="B16" s="32" t="s">
        <v>29</v>
      </c>
      <c r="C16" s="5">
        <v>80.08</v>
      </c>
      <c r="D16" s="31">
        <f t="shared" si="1"/>
        <v>0.55500000000000005</v>
      </c>
      <c r="E16" s="1" t="str">
        <f t="shared" si="2"/>
        <v>G4</v>
      </c>
      <c r="F16" s="47">
        <f t="shared" si="3"/>
        <v>0.06</v>
      </c>
      <c r="G16" s="48">
        <v>33750</v>
      </c>
      <c r="H16" s="16" t="s">
        <v>57</v>
      </c>
      <c r="I16" s="55">
        <f t="shared" si="8"/>
        <v>2025</v>
      </c>
      <c r="J16" s="13">
        <f t="shared" si="4"/>
        <v>2030</v>
      </c>
      <c r="K16" s="38">
        <f t="shared" si="5"/>
        <v>2025</v>
      </c>
      <c r="L16" s="8">
        <f t="shared" si="6"/>
        <v>5</v>
      </c>
      <c r="M16" s="38">
        <f t="shared" si="7"/>
        <v>2030</v>
      </c>
    </row>
    <row r="17" spans="1:13">
      <c r="A17" s="28"/>
      <c r="B17" s="32" t="s">
        <v>28</v>
      </c>
      <c r="C17" s="5">
        <v>79.989999999999995</v>
      </c>
      <c r="D17" s="31">
        <f t="shared" si="1"/>
        <v>0.44400000000000001</v>
      </c>
      <c r="E17" s="1" t="str">
        <f t="shared" si="2"/>
        <v>G4</v>
      </c>
      <c r="F17" s="47">
        <f t="shared" si="3"/>
        <v>0.06</v>
      </c>
      <c r="G17" s="48">
        <v>51150</v>
      </c>
      <c r="H17" s="16" t="s">
        <v>59</v>
      </c>
      <c r="I17" s="55">
        <f t="shared" si="8"/>
        <v>3069</v>
      </c>
      <c r="J17" s="13">
        <f t="shared" si="4"/>
        <v>3070</v>
      </c>
      <c r="K17" s="38">
        <f t="shared" si="5"/>
        <v>3069</v>
      </c>
      <c r="L17" s="8">
        <f t="shared" si="6"/>
        <v>9</v>
      </c>
      <c r="M17" s="38">
        <f t="shared" si="7"/>
        <v>3070</v>
      </c>
    </row>
    <row r="18" spans="1:13">
      <c r="A18" s="28"/>
      <c r="B18" s="32" t="s">
        <v>27</v>
      </c>
      <c r="C18" s="5">
        <v>79.91</v>
      </c>
      <c r="D18" s="31">
        <f t="shared" si="1"/>
        <v>0.33300000000000002</v>
      </c>
      <c r="E18" s="1" t="str">
        <f t="shared" si="2"/>
        <v>G3</v>
      </c>
      <c r="F18" s="47">
        <f t="shared" si="3"/>
        <v>4.4999999999999998E-2</v>
      </c>
      <c r="G18" s="48">
        <v>38850</v>
      </c>
      <c r="H18" s="16" t="s">
        <v>58</v>
      </c>
      <c r="I18" s="55">
        <f t="shared" si="8"/>
        <v>2331</v>
      </c>
      <c r="J18" s="13">
        <f t="shared" si="4"/>
        <v>1750</v>
      </c>
      <c r="K18" s="38">
        <f t="shared" si="5"/>
        <v>1748.25</v>
      </c>
      <c r="L18" s="8">
        <f t="shared" si="6"/>
        <v>8</v>
      </c>
      <c r="M18" s="38">
        <f t="shared" si="7"/>
        <v>1750</v>
      </c>
    </row>
    <row r="19" spans="1:13">
      <c r="A19" s="28"/>
      <c r="B19" s="32" t="s">
        <v>26</v>
      </c>
      <c r="C19" s="5">
        <v>79.08</v>
      </c>
      <c r="D19" s="31">
        <f t="shared" si="1"/>
        <v>0.222</v>
      </c>
      <c r="E19" s="1" t="str">
        <f t="shared" si="2"/>
        <v>G2</v>
      </c>
      <c r="F19" s="47">
        <f t="shared" si="3"/>
        <v>0.03</v>
      </c>
      <c r="G19" s="48">
        <v>33750</v>
      </c>
      <c r="H19" s="16" t="s">
        <v>57</v>
      </c>
      <c r="I19" s="55">
        <f t="shared" si="8"/>
        <v>2025</v>
      </c>
      <c r="J19" s="13">
        <f t="shared" si="4"/>
        <v>1020</v>
      </c>
      <c r="K19" s="38">
        <f t="shared" si="5"/>
        <v>1012.5</v>
      </c>
      <c r="L19" s="8">
        <f t="shared" si="6"/>
        <v>2</v>
      </c>
      <c r="M19" s="38">
        <f t="shared" si="7"/>
        <v>1020</v>
      </c>
    </row>
    <row r="20" spans="1:13">
      <c r="A20" s="28"/>
      <c r="B20" s="32" t="s">
        <v>25</v>
      </c>
      <c r="C20" s="5">
        <v>71.819999999999993</v>
      </c>
      <c r="D20" s="31">
        <f t="shared" si="1"/>
        <v>0.111</v>
      </c>
      <c r="E20" s="1" t="str">
        <f t="shared" si="2"/>
        <v>G2</v>
      </c>
      <c r="F20" s="47">
        <f t="shared" si="3"/>
        <v>0.03</v>
      </c>
      <c r="G20" s="48">
        <v>33750</v>
      </c>
      <c r="H20" s="16" t="s">
        <v>57</v>
      </c>
      <c r="I20" s="55">
        <f t="shared" si="8"/>
        <v>2025</v>
      </c>
      <c r="J20" s="13">
        <f t="shared" si="4"/>
        <v>1020</v>
      </c>
      <c r="K20" s="38">
        <f t="shared" si="5"/>
        <v>1012.5</v>
      </c>
      <c r="L20" s="8">
        <f t="shared" si="6"/>
        <v>2</v>
      </c>
      <c r="M20" s="38">
        <f t="shared" si="7"/>
        <v>1020</v>
      </c>
    </row>
    <row r="21" spans="1:13">
      <c r="A21" s="28"/>
      <c r="B21" s="32" t="s">
        <v>24</v>
      </c>
      <c r="C21" s="5">
        <v>70.66</v>
      </c>
      <c r="D21" s="31">
        <f t="shared" si="1"/>
        <v>0</v>
      </c>
      <c r="E21" s="1" t="str">
        <f t="shared" si="2"/>
        <v>G1</v>
      </c>
      <c r="F21" s="47">
        <f t="shared" si="3"/>
        <v>1.4999999999999999E-2</v>
      </c>
      <c r="G21" s="48">
        <v>33750</v>
      </c>
      <c r="H21" s="16" t="s">
        <v>57</v>
      </c>
      <c r="I21" s="55">
        <f t="shared" si="8"/>
        <v>2025</v>
      </c>
      <c r="J21" s="13">
        <f t="shared" si="4"/>
        <v>510</v>
      </c>
      <c r="K21" s="38">
        <f t="shared" si="5"/>
        <v>506.25</v>
      </c>
      <c r="L21" s="8">
        <f t="shared" si="6"/>
        <v>6</v>
      </c>
      <c r="M21" s="38">
        <f t="shared" si="7"/>
        <v>510</v>
      </c>
    </row>
    <row r="22" spans="1:13" s="9" customFormat="1">
      <c r="A22" s="6"/>
      <c r="B22" s="6"/>
      <c r="C22" s="7"/>
      <c r="D22" s="1"/>
      <c r="E22" s="1"/>
      <c r="F22" s="31"/>
      <c r="G22" s="12"/>
      <c r="H22" s="8"/>
      <c r="I22" s="13">
        <f>SUM(I12:I21)</f>
        <v>21681</v>
      </c>
      <c r="J22" s="14">
        <f>SUM($J$12:$J$21)</f>
        <v>21480</v>
      </c>
      <c r="K22" s="38"/>
      <c r="L22" s="8"/>
      <c r="M22" s="38"/>
    </row>
    <row r="23" spans="1:13" s="9" customFormat="1">
      <c r="A23" s="6"/>
      <c r="B23" s="6"/>
      <c r="C23" s="7"/>
      <c r="D23" s="1"/>
      <c r="E23" s="1"/>
      <c r="F23" s="31"/>
      <c r="G23" s="12"/>
      <c r="H23" s="8"/>
      <c r="I23" s="1"/>
      <c r="J23" s="53">
        <f>$I$22-$J$22</f>
        <v>201</v>
      </c>
      <c r="K23" s="38"/>
      <c r="L23" s="8"/>
      <c r="M23" s="38"/>
    </row>
    <row r="24" spans="1:13">
      <c r="F24" s="31"/>
      <c r="G24" s="12"/>
      <c r="H24" s="8"/>
      <c r="I24" s="1"/>
      <c r="J24" s="1"/>
      <c r="K24" s="6"/>
      <c r="L24" s="8"/>
      <c r="M24" s="6"/>
    </row>
    <row r="25" spans="1:13">
      <c r="I25" s="6"/>
      <c r="J25" s="1"/>
      <c r="L25" s="8"/>
      <c r="M25" s="6"/>
    </row>
  </sheetData>
  <sheetProtection deleteColumns="0" deleteRows="0" sort="0" autoFilter="0" pivotTables="0"/>
  <autoFilter ref="A11:N11">
    <sortState ref="A12:N23">
      <sortCondition descending="1" ref="C11"/>
    </sortState>
  </autoFilter>
  <mergeCells count="2">
    <mergeCell ref="B1:C1"/>
    <mergeCell ref="H1:J1"/>
  </mergeCells>
  <conditionalFormatting sqref="F4 J23">
    <cfRule type="expression" dxfId="7" priority="1">
      <formula>$F$4&gt;0</formula>
    </cfRule>
    <cfRule type="expression" dxfId="6" priority="2">
      <formula>$F$4&lt;0</formula>
    </cfRule>
  </conditionalFormatting>
  <dataValidations count="8">
    <dataValidation allowBlank="1" showInputMessage="1" showErrorMessage="1" prompt="วงเงินที่ต้องใช้ในการปรับเงินเดือนประจำปี" sqref="J22 F3"/>
    <dataValidation allowBlank="1" showInputMessage="1" showErrorMessage="1" prompt="Class interactions" sqref="B2"/>
    <dataValidation allowBlank="1" showInputMessage="1" showErrorMessage="1" promptTitle="Percentile" prompt="การจัดอันดับค่าคะแนนจากคะแนนประเมิน_x000a_สูตร : =PERCENTRANK($C$2:$C$13,C2)" sqref="D11"/>
    <dataValidation allowBlank="1" showInputMessage="1" showErrorMessage="1" promptTitle="อันตรภาคชั้น" prompt="การจัดลำดับอันตรภาคชั้น (7 ชั้น) _x000a_โดยการแบ่งสัดส่วนตามจำนวนคนในส่วนงาน (กำหนดชั้นแรกไม่น้อยกว่า 15%)_x000a_สูตร : =IF(D12&lt;$H$4,&quot;C1&quot;,IF(D12&lt;$H$5,&quot;C2&quot;,IF(D12&lt;$H$6,&quot;C3&quot;,IF(D12&lt;$H$7,&quot;C4&quot;,IF(D12&lt;$H$9,&quot;C5&quot;,IF(D12&lt;$H$9,&quot;C6&quot;,&quot;C7&quot;))))))" sqref="E11"/>
    <dataValidation allowBlank="1" showInputMessage="1" showErrorMessage="1" promptTitle="เปอร์เซ็นต์เงินที่ปรับขึ้น" prompt="กำหนดเปอรเซ็นต์การขึ้นจากระดับอันตรภาคชั้น (หากต้องการแก้ข้อมูลให้แก้ตัวเลขเปอร์เซ็นต์แต่ละชั้นจากตารางการกำหนดการขึ้นเงินเดือน - สีม่วง)_x000a_สูตร : =VLOOKUP(E2,$B$22:$C$25,2,0)" sqref="F11"/>
    <dataValidation allowBlank="1" showInputMessage="1" showErrorMessage="1" promptTitle="วงเงิน 6%" prompt="คิดจาก 0.06 * จากฐานการคำนาณ" sqref="I11"/>
    <dataValidation allowBlank="1" showInputMessage="1" showErrorMessage="1" promptTitle="เงินที่ปรับขึ้น" prompt="คิดจาก ค่าMidpoint * เปอร์เซ็นต์เงินที่ปรับขึ้น" sqref="J11"/>
    <dataValidation allowBlank="1" showInputMessage="1" showErrorMessage="1" prompt="หากต้องการแก้ไขเปอร์เซนต์ของอัตรภาคชั้น ให้แก้ที่ตารางการกำหนดการขึ้นเงินเดือน (สีม่วง)" sqref="F12:F21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90" zoomScaleNormal="90" workbookViewId="0">
      <pane ySplit="12" topLeftCell="A13" activePane="bottomLeft" state="frozen"/>
      <selection pane="bottomLeft" activeCell="G1" sqref="G1"/>
    </sheetView>
  </sheetViews>
  <sheetFormatPr defaultColWidth="8.54296875" defaultRowHeight="14.5"/>
  <cols>
    <col min="1" max="1" width="8.54296875" style="6"/>
    <col min="2" max="2" width="23.54296875" style="6" customWidth="1"/>
    <col min="3" max="3" width="21.453125" style="7" customWidth="1"/>
    <col min="4" max="4" width="14.1796875" style="1" customWidth="1"/>
    <col min="5" max="5" width="23.1796875" style="1" bestFit="1" customWidth="1"/>
    <col min="6" max="6" width="15.453125" style="1" bestFit="1" customWidth="1"/>
    <col min="7" max="7" width="16.1796875" style="31" bestFit="1" customWidth="1"/>
    <col min="8" max="8" width="14.54296875" style="12" customWidth="1"/>
    <col min="9" max="9" width="10.81640625" style="8" customWidth="1"/>
    <col min="10" max="10" width="14" style="6" bestFit="1" customWidth="1"/>
    <col min="11" max="11" width="12" style="1" bestFit="1" customWidth="1"/>
    <col min="12" max="12" width="13.26953125" style="1" bestFit="1" customWidth="1"/>
    <col min="13" max="13" width="19.453125" style="6" bestFit="1" customWidth="1"/>
    <col min="14" max="14" width="17.453125" style="6" bestFit="1" customWidth="1"/>
    <col min="15" max="16384" width="8.54296875" style="6"/>
  </cols>
  <sheetData>
    <row r="1" spans="1:13">
      <c r="B1" s="58" t="s">
        <v>5</v>
      </c>
      <c r="C1" s="58"/>
      <c r="E1" s="29" t="s">
        <v>16</v>
      </c>
      <c r="F1" s="30">
        <v>0.06</v>
      </c>
      <c r="H1" s="59" t="s">
        <v>10</v>
      </c>
      <c r="I1" s="60"/>
      <c r="J1" s="61"/>
    </row>
    <row r="2" spans="1:13">
      <c r="B2" s="18" t="s">
        <v>9</v>
      </c>
      <c r="C2" s="19" t="s">
        <v>11</v>
      </c>
      <c r="E2" s="29" t="s">
        <v>15</v>
      </c>
      <c r="F2" s="54">
        <f>SUM($I$13:$I$22)</f>
        <v>21681</v>
      </c>
      <c r="H2" s="21" t="s">
        <v>9</v>
      </c>
      <c r="I2" s="21" t="s">
        <v>6</v>
      </c>
      <c r="J2" s="22" t="s">
        <v>7</v>
      </c>
    </row>
    <row r="3" spans="1:13">
      <c r="B3" s="20" t="s">
        <v>18</v>
      </c>
      <c r="C3" s="15">
        <v>1.4999999999999999E-2</v>
      </c>
      <c r="E3" s="29" t="s">
        <v>14</v>
      </c>
      <c r="F3" s="14">
        <f>SUM($J$13:$J$22)</f>
        <v>24030</v>
      </c>
      <c r="H3" s="27" t="s">
        <v>18</v>
      </c>
      <c r="I3" s="17">
        <v>0</v>
      </c>
      <c r="J3" s="51">
        <v>0.1</v>
      </c>
    </row>
    <row r="4" spans="1:13">
      <c r="B4" s="20" t="s">
        <v>19</v>
      </c>
      <c r="C4" s="15">
        <v>0.03</v>
      </c>
      <c r="E4" s="29" t="s">
        <v>13</v>
      </c>
      <c r="F4" s="53">
        <f>$F$2-$F$3</f>
        <v>-2349</v>
      </c>
      <c r="H4" s="27" t="s">
        <v>19</v>
      </c>
      <c r="I4" s="49">
        <f t="shared" ref="I4:I10" si="0">J3+0.01%</f>
        <v>0.10010000000000001</v>
      </c>
      <c r="J4" s="52">
        <v>0.25</v>
      </c>
    </row>
    <row r="5" spans="1:13">
      <c r="B5" s="20" t="s">
        <v>20</v>
      </c>
      <c r="C5" s="15">
        <v>4.4999999999999998E-2</v>
      </c>
      <c r="H5" s="27" t="s">
        <v>20</v>
      </c>
      <c r="I5" s="49">
        <f t="shared" si="0"/>
        <v>0.25009999999999999</v>
      </c>
      <c r="J5" s="52">
        <v>0.35</v>
      </c>
    </row>
    <row r="6" spans="1:13">
      <c r="B6" s="20" t="s">
        <v>21</v>
      </c>
      <c r="C6" s="15">
        <v>0.06</v>
      </c>
      <c r="H6" s="27" t="s">
        <v>21</v>
      </c>
      <c r="I6" s="49">
        <f t="shared" si="0"/>
        <v>0.35009999999999997</v>
      </c>
      <c r="J6" s="52">
        <v>0.5</v>
      </c>
    </row>
    <row r="7" spans="1:13">
      <c r="B7" s="20" t="s">
        <v>44</v>
      </c>
      <c r="C7" s="15">
        <v>7.4999999999999997E-2</v>
      </c>
      <c r="H7" s="27" t="s">
        <v>44</v>
      </c>
      <c r="I7" s="49">
        <f t="shared" si="0"/>
        <v>0.50009999999999999</v>
      </c>
      <c r="J7" s="52">
        <v>0.65</v>
      </c>
    </row>
    <row r="8" spans="1:13">
      <c r="B8" s="20" t="s">
        <v>45</v>
      </c>
      <c r="C8" s="15">
        <v>0.09</v>
      </c>
      <c r="H8" s="27" t="s">
        <v>45</v>
      </c>
      <c r="I8" s="49">
        <f t="shared" si="0"/>
        <v>0.65010000000000001</v>
      </c>
      <c r="J8" s="52">
        <v>0.75</v>
      </c>
    </row>
    <row r="9" spans="1:13">
      <c r="B9" s="20" t="s">
        <v>46</v>
      </c>
      <c r="C9" s="15">
        <v>0.105</v>
      </c>
      <c r="H9" s="27" t="s">
        <v>46</v>
      </c>
      <c r="I9" s="49">
        <f t="shared" si="0"/>
        <v>0.75009999999999999</v>
      </c>
      <c r="J9" s="51">
        <v>0.9</v>
      </c>
    </row>
    <row r="10" spans="1:13">
      <c r="B10" s="20" t="s">
        <v>47</v>
      </c>
      <c r="C10" s="15">
        <v>0.12</v>
      </c>
      <c r="H10" s="27" t="s">
        <v>47</v>
      </c>
      <c r="I10" s="49">
        <f t="shared" si="0"/>
        <v>0.90010000000000001</v>
      </c>
      <c r="J10" s="33">
        <v>1</v>
      </c>
    </row>
    <row r="11" spans="1:13">
      <c r="B11" s="35" t="s">
        <v>41</v>
      </c>
      <c r="C11" s="34">
        <f>COUNTA(C13:C22)</f>
        <v>10</v>
      </c>
    </row>
    <row r="12" spans="1:13" s="2" customFormat="1">
      <c r="A12" s="2" t="s">
        <v>0</v>
      </c>
      <c r="B12" s="4" t="s">
        <v>12</v>
      </c>
      <c r="C12" s="3" t="s">
        <v>22</v>
      </c>
      <c r="D12" s="10" t="s">
        <v>1</v>
      </c>
      <c r="E12" s="11" t="s">
        <v>52</v>
      </c>
      <c r="F12" s="46" t="s">
        <v>2</v>
      </c>
      <c r="G12" s="25" t="s">
        <v>8</v>
      </c>
      <c r="H12" s="4" t="s">
        <v>3</v>
      </c>
      <c r="I12" s="11" t="s">
        <v>17</v>
      </c>
      <c r="J12" s="11" t="s">
        <v>4</v>
      </c>
      <c r="K12" s="2" t="s">
        <v>4</v>
      </c>
      <c r="L12" s="2" t="s">
        <v>42</v>
      </c>
      <c r="M12" s="2" t="s">
        <v>43</v>
      </c>
    </row>
    <row r="13" spans="1:13">
      <c r="A13" s="28"/>
      <c r="B13" s="32" t="s">
        <v>33</v>
      </c>
      <c r="C13" s="5">
        <v>80.58</v>
      </c>
      <c r="D13" s="31">
        <f t="shared" ref="D13:D22" si="1">PERCENTRANK($C$13:$C$22,C13)</f>
        <v>1</v>
      </c>
      <c r="E13" s="1" t="str">
        <f t="shared" ref="E13:E22" si="2">IF(D13&lt;$I$4,"G1",IF(D13&lt;$I$5,"G2",IF(D13&lt;$I$6,"G3",IF(D13&lt;$I$7,"G4",IF(D13&lt;$I$8,"G5",IF(D13&lt;$I$9,"G6",IF(D13&lt;$I$10,"G7","G8")))))))</f>
        <v>G8</v>
      </c>
      <c r="F13" s="47">
        <f t="shared" ref="F13:F22" si="3">VLOOKUP(E13,$B$3:$C$10,2,0)</f>
        <v>0.12</v>
      </c>
      <c r="G13" s="48">
        <v>24900</v>
      </c>
      <c r="H13" s="16" t="s">
        <v>56</v>
      </c>
      <c r="I13" s="55">
        <f>ROUND(G13*$F$1,0)</f>
        <v>1494</v>
      </c>
      <c r="J13" s="13">
        <f t="shared" ref="J13:J22" si="4">M13</f>
        <v>2990</v>
      </c>
      <c r="K13" s="38">
        <f t="shared" ref="K13:K22" si="5">F13*G13</f>
        <v>2988</v>
      </c>
      <c r="L13" s="8">
        <f t="shared" ref="L13:L22" si="6">INT(MOD(K13,10))</f>
        <v>8</v>
      </c>
      <c r="M13" s="38">
        <f t="shared" ref="M13:M22" si="7">IF(L13=0,ROUND(K13,-1),ROUNDUP(K13,-1))</f>
        <v>2990</v>
      </c>
    </row>
    <row r="14" spans="1:13">
      <c r="A14" s="28"/>
      <c r="B14" s="32" t="s">
        <v>32</v>
      </c>
      <c r="C14" s="5">
        <v>80.489999999999995</v>
      </c>
      <c r="D14" s="31">
        <f t="shared" si="1"/>
        <v>0.88800000000000001</v>
      </c>
      <c r="E14" s="1" t="str">
        <f t="shared" si="2"/>
        <v>G7</v>
      </c>
      <c r="F14" s="47">
        <f t="shared" si="3"/>
        <v>0.105</v>
      </c>
      <c r="G14" s="48">
        <v>33750</v>
      </c>
      <c r="H14" s="16" t="s">
        <v>57</v>
      </c>
      <c r="I14" s="55">
        <f t="shared" ref="I14:I22" si="8">ROUND(G14*$F$1,0)</f>
        <v>2025</v>
      </c>
      <c r="J14" s="13">
        <f t="shared" si="4"/>
        <v>3550</v>
      </c>
      <c r="K14" s="38">
        <f t="shared" si="5"/>
        <v>3543.75</v>
      </c>
      <c r="L14" s="8">
        <f t="shared" si="6"/>
        <v>3</v>
      </c>
      <c r="M14" s="38">
        <f t="shared" si="7"/>
        <v>3550</v>
      </c>
    </row>
    <row r="15" spans="1:13">
      <c r="A15" s="28"/>
      <c r="B15" s="32" t="s">
        <v>31</v>
      </c>
      <c r="C15" s="5">
        <v>80.239999999999995</v>
      </c>
      <c r="D15" s="31">
        <f t="shared" si="1"/>
        <v>0.77700000000000002</v>
      </c>
      <c r="E15" s="1" t="str">
        <f t="shared" si="2"/>
        <v>G7</v>
      </c>
      <c r="F15" s="47">
        <f t="shared" si="3"/>
        <v>0.105</v>
      </c>
      <c r="G15" s="48">
        <v>38850</v>
      </c>
      <c r="H15" s="16" t="s">
        <v>58</v>
      </c>
      <c r="I15" s="55">
        <f t="shared" si="8"/>
        <v>2331</v>
      </c>
      <c r="J15" s="13">
        <f t="shared" si="4"/>
        <v>4080</v>
      </c>
      <c r="K15" s="38">
        <f t="shared" si="5"/>
        <v>4079.25</v>
      </c>
      <c r="L15" s="8">
        <f t="shared" si="6"/>
        <v>9</v>
      </c>
      <c r="M15" s="38">
        <f t="shared" si="7"/>
        <v>4080</v>
      </c>
    </row>
    <row r="16" spans="1:13">
      <c r="A16" s="28"/>
      <c r="B16" s="32" t="s">
        <v>30</v>
      </c>
      <c r="C16" s="5">
        <v>80.16</v>
      </c>
      <c r="D16" s="31">
        <f t="shared" si="1"/>
        <v>0.66600000000000004</v>
      </c>
      <c r="E16" s="1" t="str">
        <f t="shared" si="2"/>
        <v>G6</v>
      </c>
      <c r="F16" s="47">
        <f t="shared" si="3"/>
        <v>0.09</v>
      </c>
      <c r="G16" s="48">
        <v>38850</v>
      </c>
      <c r="H16" s="16" t="s">
        <v>58</v>
      </c>
      <c r="I16" s="55">
        <f t="shared" si="8"/>
        <v>2331</v>
      </c>
      <c r="J16" s="13">
        <f t="shared" si="4"/>
        <v>3500</v>
      </c>
      <c r="K16" s="38">
        <f t="shared" si="5"/>
        <v>3496.5</v>
      </c>
      <c r="L16" s="8">
        <f t="shared" si="6"/>
        <v>6</v>
      </c>
      <c r="M16" s="38">
        <f t="shared" si="7"/>
        <v>3500</v>
      </c>
    </row>
    <row r="17" spans="1:13">
      <c r="A17" s="28"/>
      <c r="B17" s="32" t="s">
        <v>29</v>
      </c>
      <c r="C17" s="5">
        <v>80.08</v>
      </c>
      <c r="D17" s="31">
        <f t="shared" si="1"/>
        <v>0.55500000000000005</v>
      </c>
      <c r="E17" s="1" t="str">
        <f t="shared" si="2"/>
        <v>G5</v>
      </c>
      <c r="F17" s="47">
        <f t="shared" si="3"/>
        <v>7.4999999999999997E-2</v>
      </c>
      <c r="G17" s="48">
        <v>33750</v>
      </c>
      <c r="H17" s="16" t="s">
        <v>57</v>
      </c>
      <c r="I17" s="55">
        <f t="shared" si="8"/>
        <v>2025</v>
      </c>
      <c r="J17" s="13">
        <f t="shared" si="4"/>
        <v>2540</v>
      </c>
      <c r="K17" s="38">
        <f t="shared" si="5"/>
        <v>2531.25</v>
      </c>
      <c r="L17" s="8">
        <f t="shared" si="6"/>
        <v>1</v>
      </c>
      <c r="M17" s="38">
        <f t="shared" si="7"/>
        <v>2540</v>
      </c>
    </row>
    <row r="18" spans="1:13">
      <c r="A18" s="28"/>
      <c r="B18" s="32" t="s">
        <v>28</v>
      </c>
      <c r="C18" s="5">
        <v>79.989999999999995</v>
      </c>
      <c r="D18" s="31">
        <f t="shared" si="1"/>
        <v>0.44400000000000001</v>
      </c>
      <c r="E18" s="1" t="str">
        <f t="shared" si="2"/>
        <v>G4</v>
      </c>
      <c r="F18" s="47">
        <f t="shared" si="3"/>
        <v>0.06</v>
      </c>
      <c r="G18" s="48">
        <v>51150</v>
      </c>
      <c r="H18" s="16" t="s">
        <v>59</v>
      </c>
      <c r="I18" s="55">
        <f t="shared" si="8"/>
        <v>3069</v>
      </c>
      <c r="J18" s="13">
        <f t="shared" si="4"/>
        <v>3070</v>
      </c>
      <c r="K18" s="38">
        <f t="shared" si="5"/>
        <v>3069</v>
      </c>
      <c r="L18" s="8">
        <f t="shared" si="6"/>
        <v>9</v>
      </c>
      <c r="M18" s="38">
        <f t="shared" si="7"/>
        <v>3070</v>
      </c>
    </row>
    <row r="19" spans="1:13">
      <c r="A19" s="28"/>
      <c r="B19" s="32" t="s">
        <v>27</v>
      </c>
      <c r="C19" s="5">
        <v>79.91</v>
      </c>
      <c r="D19" s="31">
        <f t="shared" si="1"/>
        <v>0.33300000000000002</v>
      </c>
      <c r="E19" s="1" t="str">
        <f t="shared" si="2"/>
        <v>G3</v>
      </c>
      <c r="F19" s="47">
        <f t="shared" si="3"/>
        <v>4.4999999999999998E-2</v>
      </c>
      <c r="G19" s="48">
        <v>38850</v>
      </c>
      <c r="H19" s="16" t="s">
        <v>58</v>
      </c>
      <c r="I19" s="55">
        <f t="shared" si="8"/>
        <v>2331</v>
      </c>
      <c r="J19" s="13">
        <f t="shared" si="4"/>
        <v>1750</v>
      </c>
      <c r="K19" s="38">
        <f t="shared" si="5"/>
        <v>1748.25</v>
      </c>
      <c r="L19" s="8">
        <f t="shared" si="6"/>
        <v>8</v>
      </c>
      <c r="M19" s="38">
        <f t="shared" si="7"/>
        <v>1750</v>
      </c>
    </row>
    <row r="20" spans="1:13">
      <c r="A20" s="28"/>
      <c r="B20" s="32" t="s">
        <v>26</v>
      </c>
      <c r="C20" s="5">
        <v>79.08</v>
      </c>
      <c r="D20" s="31">
        <f t="shared" si="1"/>
        <v>0.222</v>
      </c>
      <c r="E20" s="1" t="str">
        <f t="shared" si="2"/>
        <v>G2</v>
      </c>
      <c r="F20" s="47">
        <f t="shared" si="3"/>
        <v>0.03</v>
      </c>
      <c r="G20" s="48">
        <v>33750</v>
      </c>
      <c r="H20" s="16" t="s">
        <v>57</v>
      </c>
      <c r="I20" s="55">
        <f t="shared" si="8"/>
        <v>2025</v>
      </c>
      <c r="J20" s="13">
        <f t="shared" si="4"/>
        <v>1020</v>
      </c>
      <c r="K20" s="38">
        <f t="shared" si="5"/>
        <v>1012.5</v>
      </c>
      <c r="L20" s="8">
        <f t="shared" si="6"/>
        <v>2</v>
      </c>
      <c r="M20" s="38">
        <f t="shared" si="7"/>
        <v>1020</v>
      </c>
    </row>
    <row r="21" spans="1:13">
      <c r="A21" s="28"/>
      <c r="B21" s="32" t="s">
        <v>25</v>
      </c>
      <c r="C21" s="5">
        <v>71.819999999999993</v>
      </c>
      <c r="D21" s="31">
        <f t="shared" si="1"/>
        <v>0.111</v>
      </c>
      <c r="E21" s="1" t="str">
        <f t="shared" si="2"/>
        <v>G2</v>
      </c>
      <c r="F21" s="47">
        <f t="shared" si="3"/>
        <v>0.03</v>
      </c>
      <c r="G21" s="48">
        <v>33750</v>
      </c>
      <c r="H21" s="16" t="s">
        <v>57</v>
      </c>
      <c r="I21" s="55">
        <f t="shared" si="8"/>
        <v>2025</v>
      </c>
      <c r="J21" s="13">
        <f t="shared" si="4"/>
        <v>1020</v>
      </c>
      <c r="K21" s="38">
        <f t="shared" si="5"/>
        <v>1012.5</v>
      </c>
      <c r="L21" s="8">
        <f t="shared" si="6"/>
        <v>2</v>
      </c>
      <c r="M21" s="38">
        <f t="shared" si="7"/>
        <v>1020</v>
      </c>
    </row>
    <row r="22" spans="1:13">
      <c r="A22" s="28"/>
      <c r="B22" s="32" t="s">
        <v>24</v>
      </c>
      <c r="C22" s="5">
        <v>70.66</v>
      </c>
      <c r="D22" s="31">
        <f t="shared" si="1"/>
        <v>0</v>
      </c>
      <c r="E22" s="1" t="str">
        <f t="shared" si="2"/>
        <v>G1</v>
      </c>
      <c r="F22" s="47">
        <f t="shared" si="3"/>
        <v>1.4999999999999999E-2</v>
      </c>
      <c r="G22" s="48">
        <v>33750</v>
      </c>
      <c r="H22" s="16" t="s">
        <v>57</v>
      </c>
      <c r="I22" s="55">
        <f t="shared" si="8"/>
        <v>2025</v>
      </c>
      <c r="J22" s="13">
        <f t="shared" si="4"/>
        <v>510</v>
      </c>
      <c r="K22" s="38">
        <f t="shared" si="5"/>
        <v>506.25</v>
      </c>
      <c r="L22" s="8">
        <f t="shared" si="6"/>
        <v>6</v>
      </c>
      <c r="M22" s="38">
        <f t="shared" si="7"/>
        <v>510</v>
      </c>
    </row>
    <row r="23" spans="1:13" s="9" customFormat="1">
      <c r="A23" s="6"/>
      <c r="B23" s="6"/>
      <c r="C23" s="7"/>
      <c r="D23" s="1"/>
      <c r="E23" s="1"/>
      <c r="F23" s="31"/>
      <c r="G23" s="12"/>
      <c r="H23" s="8"/>
      <c r="I23" s="13">
        <f>SUM(I13:I22)</f>
        <v>21681</v>
      </c>
      <c r="J23" s="14">
        <f>SUM($J$13:$J$22)</f>
        <v>24030</v>
      </c>
      <c r="K23" s="38"/>
      <c r="L23" s="8"/>
      <c r="M23" s="38"/>
    </row>
    <row r="24" spans="1:13" s="9" customFormat="1">
      <c r="A24" s="6"/>
      <c r="B24" s="6"/>
      <c r="C24" s="7"/>
      <c r="D24" s="1"/>
      <c r="E24" s="1"/>
      <c r="F24" s="31"/>
      <c r="G24" s="12"/>
      <c r="H24" s="8"/>
      <c r="I24" s="1"/>
      <c r="J24" s="53">
        <f>$I$23-$J$23</f>
        <v>-2349</v>
      </c>
      <c r="K24" s="38"/>
      <c r="L24" s="8"/>
      <c r="M24" s="38"/>
    </row>
    <row r="25" spans="1:13">
      <c r="F25" s="31"/>
      <c r="G25" s="12"/>
      <c r="H25" s="8"/>
      <c r="I25" s="1"/>
      <c r="J25" s="1"/>
      <c r="K25" s="6"/>
      <c r="L25" s="6"/>
    </row>
    <row r="26" spans="1:13">
      <c r="I26" s="6"/>
      <c r="J26" s="1"/>
      <c r="L26" s="6"/>
    </row>
  </sheetData>
  <sheetProtection deleteColumns="0" deleteRows="0" sort="0" autoFilter="0" pivotTables="0"/>
  <autoFilter ref="A12:N12">
    <sortState ref="A13:N24">
      <sortCondition descending="1" ref="C12"/>
    </sortState>
  </autoFilter>
  <mergeCells count="2">
    <mergeCell ref="B1:C1"/>
    <mergeCell ref="H1:J1"/>
  </mergeCells>
  <conditionalFormatting sqref="F4 J24">
    <cfRule type="expression" dxfId="5" priority="1">
      <formula>$F$4&gt;0</formula>
    </cfRule>
    <cfRule type="expression" dxfId="4" priority="2">
      <formula>$F$4&lt;0</formula>
    </cfRule>
  </conditionalFormatting>
  <dataValidations xWindow="1572" yWindow="811" count="8">
    <dataValidation allowBlank="1" showInputMessage="1" showErrorMessage="1" prompt="วงเงินที่ต้องใช้ในการปรับเงินเดือนประจำปี" sqref="J23 F3"/>
    <dataValidation allowBlank="1" showInputMessage="1" showErrorMessage="1" prompt="หากต้องการแก้ไขเปอร์เซนต์ของอัตรภาคชั้น ให้แก้ที่ตารางการกำหนดการขึ้นเงินเดือน (สีม่วง)" sqref="F13:F22"/>
    <dataValidation allowBlank="1" showInputMessage="1" showErrorMessage="1" promptTitle="เงินที่ปรับขึ้น" prompt="คิดจาก ค่าMidpoint * เปอร์เซ็นต์เงินที่ปรับขึ้น" sqref="J12"/>
    <dataValidation allowBlank="1" showInputMessage="1" showErrorMessage="1" promptTitle="วงเงิน 6%" prompt="คิดจาก 0.06 * จากฐานการคำนาณ" sqref="I12"/>
    <dataValidation allowBlank="1" showInputMessage="1" showErrorMessage="1" promptTitle="เปอร์เซ็นต์เงินที่ปรับขึ้น" prompt="กำหนดเปอรเซ็นต์การขึ้นจากระดับอันตรภาคชั้น (หากต้องการแก้ข้อมูลให้แก้ตัวเลขเปอร์เซ็นต์แต่ละชั้นจากตารางการกำหนดการขึ้นเงินเดือน - สีม่วง)_x000a_สูตร : =VLOOKUP(E2,$B$22:$C$25,2,0)" sqref="F12"/>
    <dataValidation allowBlank="1" showInputMessage="1" showErrorMessage="1" promptTitle="อันตรภาคชั้น" prompt="การจัดลำดับอันตรภาคชั้น (8 ชั้น) _x000a_โดยการแบ่งสัดส่วนตามจำนวนคนในส่วนงาน (กำหนดชั้นแรกไม่น้อยกว่า 15%)_x000a_สูตร : =IF(D13&lt;$H$4,&quot;C1&quot;,IF(D13&lt;$H$5,&quot;C2&quot;,IF(D13&lt;$H$6,&quot;C3&quot;,IF(D13&lt;$H$7,&quot;C4&quot;,IF(D13&lt;$H$10,&quot;C5&quot;,IF(D13&lt;$H$10,&quot;C6&quot;,IF(D13&lt;$H$10,&quot;C7&quot;,&quot;C8&quot;)))))))" sqref="E12"/>
    <dataValidation allowBlank="1" showInputMessage="1" showErrorMessage="1" promptTitle="Percentile" prompt="การจัดอันดับค่าคะแนนจากคะแนนประเมิน_x000a_สูตร : =PERCENTRANK($C$2:$C$13,C2)" sqref="D12"/>
    <dataValidation allowBlank="1" showInputMessage="1" showErrorMessage="1" prompt="Class interactions" sqref="B2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0" zoomScaleNormal="80" workbookViewId="0">
      <pane ySplit="13" topLeftCell="A14" activePane="bottomLeft" state="frozen"/>
      <selection pane="bottomLeft" activeCell="G1" sqref="G1"/>
    </sheetView>
  </sheetViews>
  <sheetFormatPr defaultColWidth="8.54296875" defaultRowHeight="14.5"/>
  <cols>
    <col min="1" max="1" width="8.54296875" style="6"/>
    <col min="2" max="2" width="23.54296875" style="6" customWidth="1"/>
    <col min="3" max="3" width="21.453125" style="7" customWidth="1"/>
    <col min="4" max="4" width="14.1796875" style="1" customWidth="1"/>
    <col min="5" max="5" width="19.81640625" style="1" customWidth="1"/>
    <col min="6" max="6" width="15.453125" style="1" bestFit="1" customWidth="1"/>
    <col min="7" max="7" width="16.1796875" style="31" bestFit="1" customWidth="1"/>
    <col min="8" max="8" width="14.54296875" style="12" customWidth="1"/>
    <col min="9" max="9" width="10.81640625" style="8" customWidth="1"/>
    <col min="10" max="10" width="14" style="6" bestFit="1" customWidth="1"/>
    <col min="11" max="11" width="12" style="1" bestFit="1" customWidth="1"/>
    <col min="12" max="12" width="15.26953125" style="1" bestFit="1" customWidth="1"/>
    <col min="13" max="13" width="19.453125" style="8" bestFit="1" customWidth="1"/>
    <col min="14" max="14" width="19.453125" style="6" bestFit="1" customWidth="1"/>
    <col min="15" max="16384" width="8.54296875" style="6"/>
  </cols>
  <sheetData>
    <row r="1" spans="1:13">
      <c r="B1" s="58" t="s">
        <v>5</v>
      </c>
      <c r="C1" s="58"/>
      <c r="E1" s="29" t="s">
        <v>16</v>
      </c>
      <c r="F1" s="30">
        <v>0.06</v>
      </c>
      <c r="H1" s="59" t="s">
        <v>10</v>
      </c>
      <c r="I1" s="60"/>
      <c r="J1" s="61"/>
    </row>
    <row r="2" spans="1:13">
      <c r="B2" s="18" t="s">
        <v>9</v>
      </c>
      <c r="C2" s="19" t="s">
        <v>11</v>
      </c>
      <c r="E2" s="29" t="s">
        <v>15</v>
      </c>
      <c r="F2" s="54">
        <f>SUM($I$14:$I$23)</f>
        <v>21681</v>
      </c>
      <c r="H2" s="21" t="s">
        <v>9</v>
      </c>
      <c r="I2" s="21" t="s">
        <v>6</v>
      </c>
      <c r="J2" s="22" t="s">
        <v>7</v>
      </c>
    </row>
    <row r="3" spans="1:13">
      <c r="B3" s="20" t="s">
        <v>18</v>
      </c>
      <c r="C3" s="15">
        <v>1.4999999999999999E-2</v>
      </c>
      <c r="E3" s="29" t="s">
        <v>14</v>
      </c>
      <c r="F3" s="14">
        <f>SUM($J$14:$J$23)</f>
        <v>26770</v>
      </c>
      <c r="H3" s="27" t="s">
        <v>18</v>
      </c>
      <c r="I3" s="17">
        <v>0</v>
      </c>
      <c r="J3" s="51">
        <v>0.1</v>
      </c>
    </row>
    <row r="4" spans="1:13">
      <c r="B4" s="20" t="s">
        <v>19</v>
      </c>
      <c r="C4" s="15">
        <v>0.03</v>
      </c>
      <c r="E4" s="29" t="s">
        <v>13</v>
      </c>
      <c r="F4" s="53">
        <f>$F$2-$F$3</f>
        <v>-5089</v>
      </c>
      <c r="H4" s="27" t="s">
        <v>19</v>
      </c>
      <c r="I4" s="49">
        <f t="shared" ref="I4:I11" si="0">J3+0.01%</f>
        <v>0.10010000000000001</v>
      </c>
      <c r="J4" s="52">
        <v>0.2</v>
      </c>
    </row>
    <row r="5" spans="1:13">
      <c r="B5" s="20" t="s">
        <v>20</v>
      </c>
      <c r="C5" s="15">
        <v>4.4999999999999998E-2</v>
      </c>
      <c r="H5" s="27" t="s">
        <v>20</v>
      </c>
      <c r="I5" s="49">
        <f t="shared" si="0"/>
        <v>0.2001</v>
      </c>
      <c r="J5" s="52">
        <v>0.3</v>
      </c>
    </row>
    <row r="6" spans="1:13">
      <c r="B6" s="20" t="s">
        <v>21</v>
      </c>
      <c r="C6" s="15">
        <v>0.06</v>
      </c>
      <c r="H6" s="27" t="s">
        <v>21</v>
      </c>
      <c r="I6" s="49">
        <f t="shared" si="0"/>
        <v>0.30009999999999998</v>
      </c>
      <c r="J6" s="52">
        <v>0.4</v>
      </c>
    </row>
    <row r="7" spans="1:13">
      <c r="B7" s="20" t="s">
        <v>44</v>
      </c>
      <c r="C7" s="15">
        <v>7.4999999999999997E-2</v>
      </c>
      <c r="H7" s="27" t="s">
        <v>44</v>
      </c>
      <c r="I7" s="49">
        <f t="shared" si="0"/>
        <v>0.40010000000000001</v>
      </c>
      <c r="J7" s="52">
        <v>0.6</v>
      </c>
    </row>
    <row r="8" spans="1:13">
      <c r="B8" s="20" t="s">
        <v>45</v>
      </c>
      <c r="C8" s="15">
        <v>0.09</v>
      </c>
      <c r="H8" s="27" t="s">
        <v>45</v>
      </c>
      <c r="I8" s="49">
        <f t="shared" si="0"/>
        <v>0.60009999999999997</v>
      </c>
      <c r="J8" s="52">
        <v>0.7</v>
      </c>
    </row>
    <row r="9" spans="1:13">
      <c r="B9" s="20" t="s">
        <v>46</v>
      </c>
      <c r="C9" s="15">
        <v>0.105</v>
      </c>
      <c r="H9" s="27" t="s">
        <v>46</v>
      </c>
      <c r="I9" s="49">
        <f t="shared" si="0"/>
        <v>0.70009999999999994</v>
      </c>
      <c r="J9" s="52">
        <v>0.8</v>
      </c>
    </row>
    <row r="10" spans="1:13">
      <c r="B10" s="20" t="s">
        <v>47</v>
      </c>
      <c r="C10" s="15">
        <v>0.12</v>
      </c>
      <c r="H10" s="27" t="s">
        <v>47</v>
      </c>
      <c r="I10" s="49">
        <f t="shared" si="0"/>
        <v>0.80010000000000003</v>
      </c>
      <c r="J10" s="51">
        <v>0.9</v>
      </c>
    </row>
    <row r="11" spans="1:13">
      <c r="B11" s="20" t="s">
        <v>48</v>
      </c>
      <c r="C11" s="15">
        <v>0.13500000000000001</v>
      </c>
      <c r="H11" s="27" t="s">
        <v>48</v>
      </c>
      <c r="I11" s="49">
        <f t="shared" si="0"/>
        <v>0.90010000000000001</v>
      </c>
      <c r="J11" s="33">
        <v>1</v>
      </c>
    </row>
    <row r="12" spans="1:13">
      <c r="B12" s="35" t="s">
        <v>41</v>
      </c>
      <c r="C12" s="34">
        <f>COUNTA(C14:C23)</f>
        <v>10</v>
      </c>
    </row>
    <row r="13" spans="1:13" s="2" customFormat="1">
      <c r="A13" s="2" t="s">
        <v>0</v>
      </c>
      <c r="B13" s="4" t="s">
        <v>12</v>
      </c>
      <c r="C13" s="3" t="s">
        <v>22</v>
      </c>
      <c r="D13" s="10" t="s">
        <v>1</v>
      </c>
      <c r="E13" s="11" t="s">
        <v>51</v>
      </c>
      <c r="F13" s="46" t="s">
        <v>2</v>
      </c>
      <c r="G13" s="25" t="s">
        <v>8</v>
      </c>
      <c r="H13" s="4" t="s">
        <v>3</v>
      </c>
      <c r="I13" s="11" t="s">
        <v>17</v>
      </c>
      <c r="J13" s="11" t="s">
        <v>4</v>
      </c>
      <c r="K13" s="2" t="s">
        <v>4</v>
      </c>
      <c r="L13" s="4" t="s">
        <v>42</v>
      </c>
      <c r="M13" s="2" t="s">
        <v>43</v>
      </c>
    </row>
    <row r="14" spans="1:13">
      <c r="A14" s="28"/>
      <c r="B14" s="32" t="s">
        <v>33</v>
      </c>
      <c r="C14" s="5">
        <v>80.58</v>
      </c>
      <c r="D14" s="31">
        <f t="shared" ref="D14:D23" si="1">PERCENTRANK($C$14:$C$23,C14)</f>
        <v>1</v>
      </c>
      <c r="E14" s="1" t="str">
        <f t="shared" ref="E14:E23" si="2">IF(D14&lt;$I$4,"G1",IF(D14&lt;$I$5,"G2",IF(D14&lt;$I$6,"G3",IF(D14&lt;$I$7,"G4",IF(D14&lt;$I$8,"G5",IF(D14&lt;$I$9,"G6",IF(D14&lt;$I$10,"G7",IF(D14&lt;$I$11,"G8","G9"))))))))</f>
        <v>G9</v>
      </c>
      <c r="F14" s="47">
        <f>VLOOKUP(E14,$B$3:$C$11,2,0)</f>
        <v>0.13500000000000001</v>
      </c>
      <c r="G14" s="48">
        <v>24900</v>
      </c>
      <c r="H14" s="16" t="s">
        <v>56</v>
      </c>
      <c r="I14" s="55">
        <f>ROUND(G14*$F$1,0)</f>
        <v>1494</v>
      </c>
      <c r="J14" s="13">
        <f t="shared" ref="J14:J23" si="3">M14</f>
        <v>3370</v>
      </c>
      <c r="K14" s="38">
        <f t="shared" ref="K14:K23" si="4">F14*G14</f>
        <v>3361.5</v>
      </c>
      <c r="L14" s="8">
        <f t="shared" ref="L14:L23" si="5">INT(MOD(K14,10))</f>
        <v>1</v>
      </c>
      <c r="M14" s="38">
        <f t="shared" ref="M14:M23" si="6">IF(L14=0,ROUND(K14,-1),ROUNDUP(K14,-1))</f>
        <v>3370</v>
      </c>
    </row>
    <row r="15" spans="1:13">
      <c r="A15" s="28"/>
      <c r="B15" s="32" t="s">
        <v>32</v>
      </c>
      <c r="C15" s="5">
        <v>80.489999999999995</v>
      </c>
      <c r="D15" s="31">
        <f t="shared" si="1"/>
        <v>0.88800000000000001</v>
      </c>
      <c r="E15" s="1" t="str">
        <f t="shared" si="2"/>
        <v>G8</v>
      </c>
      <c r="F15" s="47">
        <f t="shared" ref="F15:F23" si="7">VLOOKUP(E15,$B$3:$C$11,2,0)</f>
        <v>0.12</v>
      </c>
      <c r="G15" s="48">
        <v>33750</v>
      </c>
      <c r="H15" s="16" t="s">
        <v>57</v>
      </c>
      <c r="I15" s="55">
        <f t="shared" ref="I15:I23" si="8">ROUND(G15*$F$1,0)</f>
        <v>2025</v>
      </c>
      <c r="J15" s="13">
        <f t="shared" si="3"/>
        <v>4050</v>
      </c>
      <c r="K15" s="38">
        <f t="shared" si="4"/>
        <v>4050</v>
      </c>
      <c r="L15" s="8">
        <f t="shared" si="5"/>
        <v>0</v>
      </c>
      <c r="M15" s="38">
        <f t="shared" si="6"/>
        <v>4050</v>
      </c>
    </row>
    <row r="16" spans="1:13">
      <c r="A16" s="28"/>
      <c r="B16" s="32" t="s">
        <v>31</v>
      </c>
      <c r="C16" s="5">
        <v>80.239999999999995</v>
      </c>
      <c r="D16" s="31">
        <f t="shared" si="1"/>
        <v>0.77700000000000002</v>
      </c>
      <c r="E16" s="1" t="str">
        <f t="shared" si="2"/>
        <v>G7</v>
      </c>
      <c r="F16" s="47">
        <f t="shared" si="7"/>
        <v>0.105</v>
      </c>
      <c r="G16" s="48">
        <v>38850</v>
      </c>
      <c r="H16" s="16" t="s">
        <v>58</v>
      </c>
      <c r="I16" s="55">
        <f t="shared" si="8"/>
        <v>2331</v>
      </c>
      <c r="J16" s="13">
        <f t="shared" si="3"/>
        <v>4080</v>
      </c>
      <c r="K16" s="38">
        <f t="shared" si="4"/>
        <v>4079.25</v>
      </c>
      <c r="L16" s="8">
        <f t="shared" si="5"/>
        <v>9</v>
      </c>
      <c r="M16" s="38">
        <f t="shared" si="6"/>
        <v>4080</v>
      </c>
    </row>
    <row r="17" spans="1:13">
      <c r="A17" s="28"/>
      <c r="B17" s="32" t="s">
        <v>30</v>
      </c>
      <c r="C17" s="5">
        <v>80.16</v>
      </c>
      <c r="D17" s="31">
        <f t="shared" si="1"/>
        <v>0.66600000000000004</v>
      </c>
      <c r="E17" s="1" t="str">
        <f t="shared" si="2"/>
        <v>G6</v>
      </c>
      <c r="F17" s="47">
        <f t="shared" si="7"/>
        <v>0.09</v>
      </c>
      <c r="G17" s="48">
        <v>38850</v>
      </c>
      <c r="H17" s="16" t="s">
        <v>58</v>
      </c>
      <c r="I17" s="55">
        <f t="shared" si="8"/>
        <v>2331</v>
      </c>
      <c r="J17" s="13">
        <f t="shared" si="3"/>
        <v>3500</v>
      </c>
      <c r="K17" s="38">
        <f t="shared" si="4"/>
        <v>3496.5</v>
      </c>
      <c r="L17" s="8">
        <f t="shared" si="5"/>
        <v>6</v>
      </c>
      <c r="M17" s="38">
        <f t="shared" si="6"/>
        <v>3500</v>
      </c>
    </row>
    <row r="18" spans="1:13">
      <c r="A18" s="28"/>
      <c r="B18" s="32" t="s">
        <v>29</v>
      </c>
      <c r="C18" s="5">
        <v>80.08</v>
      </c>
      <c r="D18" s="31">
        <f t="shared" si="1"/>
        <v>0.55500000000000005</v>
      </c>
      <c r="E18" s="1" t="str">
        <f t="shared" si="2"/>
        <v>G5</v>
      </c>
      <c r="F18" s="47">
        <f t="shared" si="7"/>
        <v>7.4999999999999997E-2</v>
      </c>
      <c r="G18" s="48">
        <v>33750</v>
      </c>
      <c r="H18" s="16" t="s">
        <v>57</v>
      </c>
      <c r="I18" s="55">
        <f t="shared" si="8"/>
        <v>2025</v>
      </c>
      <c r="J18" s="13">
        <f t="shared" si="3"/>
        <v>2540</v>
      </c>
      <c r="K18" s="38">
        <f t="shared" si="4"/>
        <v>2531.25</v>
      </c>
      <c r="L18" s="8">
        <f t="shared" si="5"/>
        <v>1</v>
      </c>
      <c r="M18" s="38">
        <f t="shared" si="6"/>
        <v>2540</v>
      </c>
    </row>
    <row r="19" spans="1:13">
      <c r="A19" s="28"/>
      <c r="B19" s="32" t="s">
        <v>28</v>
      </c>
      <c r="C19" s="5">
        <v>79.989999999999995</v>
      </c>
      <c r="D19" s="31">
        <f t="shared" si="1"/>
        <v>0.44400000000000001</v>
      </c>
      <c r="E19" s="1" t="str">
        <f t="shared" si="2"/>
        <v>G5</v>
      </c>
      <c r="F19" s="47">
        <f t="shared" si="7"/>
        <v>7.4999999999999997E-2</v>
      </c>
      <c r="G19" s="48">
        <v>51150</v>
      </c>
      <c r="H19" s="16" t="s">
        <v>59</v>
      </c>
      <c r="I19" s="55">
        <f t="shared" si="8"/>
        <v>3069</v>
      </c>
      <c r="J19" s="13">
        <f t="shared" si="3"/>
        <v>3840</v>
      </c>
      <c r="K19" s="38">
        <f t="shared" si="4"/>
        <v>3836.25</v>
      </c>
      <c r="L19" s="8">
        <f t="shared" si="5"/>
        <v>6</v>
      </c>
      <c r="M19" s="38">
        <f t="shared" si="6"/>
        <v>3840</v>
      </c>
    </row>
    <row r="20" spans="1:13">
      <c r="A20" s="28"/>
      <c r="B20" s="32" t="s">
        <v>27</v>
      </c>
      <c r="C20" s="5">
        <v>79.91</v>
      </c>
      <c r="D20" s="31">
        <f t="shared" si="1"/>
        <v>0.33300000000000002</v>
      </c>
      <c r="E20" s="1" t="str">
        <f t="shared" si="2"/>
        <v>G4</v>
      </c>
      <c r="F20" s="47">
        <f t="shared" si="7"/>
        <v>0.06</v>
      </c>
      <c r="G20" s="48">
        <v>38850</v>
      </c>
      <c r="H20" s="16" t="s">
        <v>58</v>
      </c>
      <c r="I20" s="55">
        <f t="shared" si="8"/>
        <v>2331</v>
      </c>
      <c r="J20" s="13">
        <f t="shared" si="3"/>
        <v>2340</v>
      </c>
      <c r="K20" s="38">
        <f t="shared" si="4"/>
        <v>2331</v>
      </c>
      <c r="L20" s="8">
        <f t="shared" si="5"/>
        <v>1</v>
      </c>
      <c r="M20" s="38">
        <f t="shared" si="6"/>
        <v>2340</v>
      </c>
    </row>
    <row r="21" spans="1:13">
      <c r="A21" s="28"/>
      <c r="B21" s="32" t="s">
        <v>26</v>
      </c>
      <c r="C21" s="5">
        <v>79.08</v>
      </c>
      <c r="D21" s="31">
        <f t="shared" si="1"/>
        <v>0.222</v>
      </c>
      <c r="E21" s="1" t="str">
        <f t="shared" si="2"/>
        <v>G3</v>
      </c>
      <c r="F21" s="47">
        <f t="shared" si="7"/>
        <v>4.4999999999999998E-2</v>
      </c>
      <c r="G21" s="48">
        <v>33750</v>
      </c>
      <c r="H21" s="16" t="s">
        <v>57</v>
      </c>
      <c r="I21" s="55">
        <f t="shared" si="8"/>
        <v>2025</v>
      </c>
      <c r="J21" s="13">
        <f t="shared" si="3"/>
        <v>1520</v>
      </c>
      <c r="K21" s="38">
        <f t="shared" si="4"/>
        <v>1518.75</v>
      </c>
      <c r="L21" s="8">
        <f t="shared" si="5"/>
        <v>8</v>
      </c>
      <c r="M21" s="38">
        <f t="shared" si="6"/>
        <v>1520</v>
      </c>
    </row>
    <row r="22" spans="1:13">
      <c r="A22" s="28"/>
      <c r="B22" s="32" t="s">
        <v>25</v>
      </c>
      <c r="C22" s="5">
        <v>71.819999999999993</v>
      </c>
      <c r="D22" s="31">
        <f t="shared" si="1"/>
        <v>0.111</v>
      </c>
      <c r="E22" s="1" t="str">
        <f t="shared" si="2"/>
        <v>G2</v>
      </c>
      <c r="F22" s="47">
        <f t="shared" si="7"/>
        <v>0.03</v>
      </c>
      <c r="G22" s="48">
        <v>33750</v>
      </c>
      <c r="H22" s="16" t="s">
        <v>57</v>
      </c>
      <c r="I22" s="55">
        <f t="shared" si="8"/>
        <v>2025</v>
      </c>
      <c r="J22" s="13">
        <f t="shared" si="3"/>
        <v>1020</v>
      </c>
      <c r="K22" s="38">
        <f t="shared" si="4"/>
        <v>1012.5</v>
      </c>
      <c r="L22" s="8">
        <f t="shared" si="5"/>
        <v>2</v>
      </c>
      <c r="M22" s="38">
        <f t="shared" si="6"/>
        <v>1020</v>
      </c>
    </row>
    <row r="23" spans="1:13">
      <c r="A23" s="28"/>
      <c r="B23" s="32" t="s">
        <v>24</v>
      </c>
      <c r="C23" s="5">
        <v>70.66</v>
      </c>
      <c r="D23" s="31">
        <f t="shared" si="1"/>
        <v>0</v>
      </c>
      <c r="E23" s="1" t="str">
        <f t="shared" si="2"/>
        <v>G1</v>
      </c>
      <c r="F23" s="47">
        <f t="shared" si="7"/>
        <v>1.4999999999999999E-2</v>
      </c>
      <c r="G23" s="48">
        <v>33750</v>
      </c>
      <c r="H23" s="16" t="s">
        <v>57</v>
      </c>
      <c r="I23" s="55">
        <f t="shared" si="8"/>
        <v>2025</v>
      </c>
      <c r="J23" s="13">
        <f t="shared" si="3"/>
        <v>510</v>
      </c>
      <c r="K23" s="38">
        <f t="shared" si="4"/>
        <v>506.25</v>
      </c>
      <c r="L23" s="8">
        <f t="shared" si="5"/>
        <v>6</v>
      </c>
      <c r="M23" s="38">
        <f t="shared" si="6"/>
        <v>510</v>
      </c>
    </row>
    <row r="24" spans="1:13" s="9" customFormat="1">
      <c r="A24" s="6"/>
      <c r="B24" s="6"/>
      <c r="C24" s="7"/>
      <c r="D24" s="1"/>
      <c r="E24" s="1"/>
      <c r="F24" s="31"/>
      <c r="G24" s="12"/>
      <c r="H24" s="8"/>
      <c r="I24" s="13">
        <f>SUM(I14:I23)</f>
        <v>21681</v>
      </c>
      <c r="J24" s="14">
        <f>SUM($J$14:$J$23)</f>
        <v>26770</v>
      </c>
      <c r="K24" s="38"/>
      <c r="L24" s="8"/>
      <c r="M24" s="38"/>
    </row>
    <row r="25" spans="1:13" s="9" customFormat="1">
      <c r="A25" s="6"/>
      <c r="B25" s="6"/>
      <c r="C25" s="7"/>
      <c r="D25" s="1"/>
      <c r="E25" s="1"/>
      <c r="F25" s="31"/>
      <c r="G25" s="12"/>
      <c r="H25" s="8"/>
      <c r="I25" s="1"/>
      <c r="J25" s="53">
        <f>$I$24-$J$24</f>
        <v>-5089</v>
      </c>
      <c r="K25" s="38"/>
      <c r="L25" s="8"/>
      <c r="M25" s="38"/>
    </row>
    <row r="26" spans="1:13">
      <c r="F26" s="31"/>
      <c r="G26" s="12"/>
      <c r="H26" s="8"/>
      <c r="I26" s="1"/>
      <c r="J26" s="1"/>
      <c r="K26" s="6"/>
      <c r="L26" s="8"/>
      <c r="M26" s="6"/>
    </row>
    <row r="27" spans="1:13">
      <c r="F27" s="31"/>
      <c r="G27" s="12"/>
      <c r="H27" s="8"/>
      <c r="I27" s="1"/>
      <c r="J27" s="1"/>
      <c r="K27" s="6"/>
      <c r="L27" s="8"/>
      <c r="M27" s="6"/>
    </row>
  </sheetData>
  <sheetProtection deleteColumns="0" deleteRows="0" sort="0" autoFilter="0" pivotTables="0"/>
  <autoFilter ref="A13:N13">
    <sortState ref="A14:N25">
      <sortCondition descending="1" ref="C13"/>
    </sortState>
  </autoFilter>
  <mergeCells count="2">
    <mergeCell ref="B1:C1"/>
    <mergeCell ref="H1:J1"/>
  </mergeCells>
  <conditionalFormatting sqref="F4 J25">
    <cfRule type="expression" dxfId="3" priority="1">
      <formula>$F$4&gt;0</formula>
    </cfRule>
    <cfRule type="expression" dxfId="2" priority="2">
      <formula>$F$4&lt;0</formula>
    </cfRule>
  </conditionalFormatting>
  <dataValidations count="8">
    <dataValidation allowBlank="1" showInputMessage="1" showErrorMessage="1" prompt="วงเงินที่ต้องใช้ในการปรับเงินเดือนประจำปี" sqref="J24 F3"/>
    <dataValidation allowBlank="1" showInputMessage="1" showErrorMessage="1" prompt="Class interactions" sqref="B2"/>
    <dataValidation allowBlank="1" showInputMessage="1" showErrorMessage="1" promptTitle="Percentile" prompt="การจัดอันดับค่าคะแนนจากคะแนนประเมิน_x000a_สูตร : =PERCENTRANK($C$2:$C$13,C2)" sqref="D13"/>
    <dataValidation allowBlank="1" showInputMessage="1" showErrorMessage="1" promptTitle="อันตรภาคชั้น" prompt="การจัดลำดับอันตรภาคชั้น (9 ชั้น) _x000a_โดยการแบ่งสัดส่วนตามจำนวนคนในส่วนงาน (กำหนดชั้นแรกไม่น้อยกว่า 15%)_x000a_" sqref="E13"/>
    <dataValidation allowBlank="1" showInputMessage="1" showErrorMessage="1" promptTitle="เปอร์เซ็นต์เงินที่ปรับขึ้น" prompt="กำหนดเปอรเซ็นต์การขึ้นจากระดับอันตรภาคชั้น (หากต้องการแก้ข้อมูลให้แก้ตัวเลขเปอร์เซ็นต์แต่ละชั้นจากตารางการกำหนดการขึ้นเงินเดือน - สีม่วง)_x000a_สูตร : =VLOOKUP(E2,$B$22:$C$25,2,0)" sqref="F13"/>
    <dataValidation allowBlank="1" showInputMessage="1" showErrorMessage="1" promptTitle="วงเงิน 6%" prompt="คิดจาก 0.06 * จากฐานการคำนาณ" sqref="I13"/>
    <dataValidation allowBlank="1" showInputMessage="1" showErrorMessage="1" promptTitle="เงินที่ปรับขึ้น" prompt="คิดจาก ค่าMidpoint * เปอร์เซ็นต์เงินที่ปรับขึ้น" sqref="J13"/>
    <dataValidation allowBlank="1" showInputMessage="1" showErrorMessage="1" prompt="หากต้องการแก้ไขเปอร์เซนต์ของอัตรภาคชั้น ให้แก้ที่ตารางการกำหนดการขึ้นเงินเดือน (สีม่วง)" sqref="F14:F23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70" zoomScaleNormal="70" workbookViewId="0">
      <pane ySplit="14" topLeftCell="A15" activePane="bottomLeft" state="frozen"/>
      <selection pane="bottomLeft" activeCell="G1" sqref="G1"/>
    </sheetView>
  </sheetViews>
  <sheetFormatPr defaultColWidth="8.54296875" defaultRowHeight="14.5"/>
  <cols>
    <col min="1" max="1" width="8.54296875" style="6"/>
    <col min="2" max="2" width="23.54296875" style="6" customWidth="1"/>
    <col min="3" max="3" width="21.1796875" style="7" customWidth="1"/>
    <col min="4" max="4" width="14.1796875" style="1" customWidth="1"/>
    <col min="5" max="5" width="21.81640625" style="1" bestFit="1" customWidth="1"/>
    <col min="6" max="6" width="15.453125" style="1" bestFit="1" customWidth="1"/>
    <col min="7" max="7" width="16.1796875" style="31" bestFit="1" customWidth="1"/>
    <col min="8" max="8" width="14.54296875" style="12" customWidth="1"/>
    <col min="9" max="9" width="10.81640625" style="8" customWidth="1"/>
    <col min="10" max="10" width="14" style="6" bestFit="1" customWidth="1"/>
    <col min="11" max="12" width="12" style="1" bestFit="1" customWidth="1"/>
    <col min="13" max="13" width="19.453125" style="8" bestFit="1" customWidth="1"/>
    <col min="14" max="14" width="19.453125" style="6" bestFit="1" customWidth="1"/>
    <col min="15" max="16384" width="8.54296875" style="6"/>
  </cols>
  <sheetData>
    <row r="1" spans="1:13">
      <c r="B1" s="58" t="s">
        <v>5</v>
      </c>
      <c r="C1" s="58"/>
      <c r="E1" s="29" t="s">
        <v>16</v>
      </c>
      <c r="F1" s="30">
        <v>0.06</v>
      </c>
      <c r="H1" s="59" t="s">
        <v>10</v>
      </c>
      <c r="I1" s="60"/>
      <c r="J1" s="61"/>
    </row>
    <row r="2" spans="1:13">
      <c r="B2" s="18" t="s">
        <v>9</v>
      </c>
      <c r="C2" s="19" t="s">
        <v>11</v>
      </c>
      <c r="E2" s="29" t="s">
        <v>15</v>
      </c>
      <c r="F2" s="54">
        <f>SUM($I$15:$I$24)</f>
        <v>21681</v>
      </c>
      <c r="H2" s="21" t="s">
        <v>9</v>
      </c>
      <c r="I2" s="21" t="s">
        <v>6</v>
      </c>
      <c r="J2" s="22" t="s">
        <v>7</v>
      </c>
    </row>
    <row r="3" spans="1:13">
      <c r="B3" s="20" t="s">
        <v>18</v>
      </c>
      <c r="C3" s="15">
        <v>1.2500000000000001E-2</v>
      </c>
      <c r="E3" s="29" t="s">
        <v>14</v>
      </c>
      <c r="F3" s="14">
        <f>SUM($J$15:$J$24)</f>
        <v>24450</v>
      </c>
      <c r="H3" s="27" t="s">
        <v>18</v>
      </c>
      <c r="I3" s="17">
        <v>0</v>
      </c>
      <c r="J3" s="50">
        <v>0.1</v>
      </c>
    </row>
    <row r="4" spans="1:13">
      <c r="B4" s="20" t="s">
        <v>19</v>
      </c>
      <c r="C4" s="15">
        <v>2.5000000000000001E-2</v>
      </c>
      <c r="E4" s="29" t="s">
        <v>13</v>
      </c>
      <c r="F4" s="53">
        <f>$F$2-$F$3</f>
        <v>-2769</v>
      </c>
      <c r="H4" s="27" t="s">
        <v>19</v>
      </c>
      <c r="I4" s="49">
        <f t="shared" ref="I4:I12" si="0">J3+0.01%</f>
        <v>0.10010000000000001</v>
      </c>
      <c r="J4" s="26">
        <v>0.2</v>
      </c>
    </row>
    <row r="5" spans="1:13">
      <c r="B5" s="20" t="s">
        <v>20</v>
      </c>
      <c r="C5" s="15">
        <v>3.7499999999999999E-2</v>
      </c>
      <c r="H5" s="27" t="s">
        <v>20</v>
      </c>
      <c r="I5" s="49">
        <f t="shared" si="0"/>
        <v>0.2001</v>
      </c>
      <c r="J5" s="26">
        <v>0.3</v>
      </c>
    </row>
    <row r="6" spans="1:13">
      <c r="B6" s="20" t="s">
        <v>21</v>
      </c>
      <c r="C6" s="15">
        <v>0.05</v>
      </c>
      <c r="H6" s="27" t="s">
        <v>21</v>
      </c>
      <c r="I6" s="49">
        <f t="shared" si="0"/>
        <v>0.30009999999999998</v>
      </c>
      <c r="J6" s="26">
        <v>0.4</v>
      </c>
    </row>
    <row r="7" spans="1:13">
      <c r="B7" s="20" t="s">
        <v>44</v>
      </c>
      <c r="C7" s="15">
        <v>6.25E-2</v>
      </c>
      <c r="H7" s="27" t="s">
        <v>44</v>
      </c>
      <c r="I7" s="49">
        <f t="shared" si="0"/>
        <v>0.40010000000000001</v>
      </c>
      <c r="J7" s="26">
        <v>0.5</v>
      </c>
    </row>
    <row r="8" spans="1:13">
      <c r="B8" s="20" t="s">
        <v>45</v>
      </c>
      <c r="C8" s="15">
        <v>7.4999999999999997E-2</v>
      </c>
      <c r="H8" s="27" t="s">
        <v>45</v>
      </c>
      <c r="I8" s="49">
        <f t="shared" si="0"/>
        <v>0.50009999999999999</v>
      </c>
      <c r="J8" s="26">
        <v>0.6</v>
      </c>
    </row>
    <row r="9" spans="1:13">
      <c r="B9" s="20" t="s">
        <v>46</v>
      </c>
      <c r="C9" s="15">
        <v>8.7499999999999994E-2</v>
      </c>
      <c r="H9" s="27" t="s">
        <v>46</v>
      </c>
      <c r="I9" s="49">
        <f t="shared" si="0"/>
        <v>0.60009999999999997</v>
      </c>
      <c r="J9" s="26">
        <v>0.7</v>
      </c>
    </row>
    <row r="10" spans="1:13">
      <c r="B10" s="20" t="s">
        <v>47</v>
      </c>
      <c r="C10" s="15">
        <v>0.1</v>
      </c>
      <c r="H10" s="27" t="s">
        <v>47</v>
      </c>
      <c r="I10" s="49">
        <f t="shared" si="0"/>
        <v>0.70009999999999994</v>
      </c>
      <c r="J10" s="26">
        <v>0.8</v>
      </c>
    </row>
    <row r="11" spans="1:13">
      <c r="B11" s="20" t="s">
        <v>48</v>
      </c>
      <c r="C11" s="15">
        <v>0.1125</v>
      </c>
      <c r="H11" s="27" t="s">
        <v>48</v>
      </c>
      <c r="I11" s="49">
        <f t="shared" si="0"/>
        <v>0.80010000000000003</v>
      </c>
      <c r="J11" s="50">
        <v>0.9</v>
      </c>
    </row>
    <row r="12" spans="1:13">
      <c r="B12" s="20" t="s">
        <v>49</v>
      </c>
      <c r="C12" s="15">
        <v>0.125</v>
      </c>
      <c r="H12" s="27" t="s">
        <v>49</v>
      </c>
      <c r="I12" s="49">
        <f t="shared" si="0"/>
        <v>0.90010000000000001</v>
      </c>
      <c r="J12" s="33">
        <v>1</v>
      </c>
    </row>
    <row r="13" spans="1:13">
      <c r="B13" s="35" t="s">
        <v>41</v>
      </c>
      <c r="C13" s="34">
        <f>COUNTA(C15:C24)</f>
        <v>10</v>
      </c>
    </row>
    <row r="14" spans="1:13" s="2" customFormat="1">
      <c r="A14" s="2" t="s">
        <v>0</v>
      </c>
      <c r="B14" s="4" t="s">
        <v>12</v>
      </c>
      <c r="C14" s="3" t="s">
        <v>22</v>
      </c>
      <c r="D14" s="10" t="s">
        <v>1</v>
      </c>
      <c r="E14" s="11" t="s">
        <v>50</v>
      </c>
      <c r="F14" s="46" t="s">
        <v>2</v>
      </c>
      <c r="G14" s="25" t="s">
        <v>8</v>
      </c>
      <c r="H14" s="4" t="s">
        <v>3</v>
      </c>
      <c r="I14" s="11" t="s">
        <v>17</v>
      </c>
      <c r="J14" s="11" t="s">
        <v>4</v>
      </c>
      <c r="K14" s="2" t="s">
        <v>4</v>
      </c>
      <c r="L14" s="4" t="s">
        <v>42</v>
      </c>
      <c r="M14" s="2" t="s">
        <v>43</v>
      </c>
    </row>
    <row r="15" spans="1:13">
      <c r="A15" s="28"/>
      <c r="B15" s="32" t="s">
        <v>33</v>
      </c>
      <c r="C15" s="5">
        <v>80.58</v>
      </c>
      <c r="D15" s="31">
        <f t="shared" ref="D15:D24" si="1">PERCENTRANK($C$15:$C$24,C15)</f>
        <v>1</v>
      </c>
      <c r="E15" s="1" t="str">
        <f t="shared" ref="E15:E24" si="2">IF(D15&lt;$I$4,"G1",IF(D15&lt;$I$5,"G2",IF(D15&lt;$I$6,"G3",IF(D15&lt;$I$7,"G4",IF(D15&lt;$I$8,"G5",IF(D15&lt;$I$9,"G6",IF(D15&lt;$I$10,"G7",IF(D15&lt;$I$11,"G8",IF(D15&lt;$I$12,"G9","G10")))))))))</f>
        <v>G10</v>
      </c>
      <c r="F15" s="47">
        <f t="shared" ref="F15:F24" si="3">VLOOKUP(E15,$B$3:$C$12,2,0)</f>
        <v>0.125</v>
      </c>
      <c r="G15" s="48">
        <v>24900</v>
      </c>
      <c r="H15" s="16" t="s">
        <v>56</v>
      </c>
      <c r="I15" s="55">
        <f>ROUND(G15*$F$1,0)</f>
        <v>1494</v>
      </c>
      <c r="J15" s="13">
        <f>M15</f>
        <v>3120</v>
      </c>
      <c r="K15" s="38">
        <f>F15*G15</f>
        <v>3112.5</v>
      </c>
      <c r="L15" s="8">
        <f t="shared" ref="L15:L24" si="4">INT(MOD(K15,10))</f>
        <v>2</v>
      </c>
      <c r="M15" s="38">
        <f>IF(L15=0,ROUND(K15,-1),ROUNDUP(K15,-1))</f>
        <v>3120</v>
      </c>
    </row>
    <row r="16" spans="1:13">
      <c r="A16" s="28"/>
      <c r="B16" s="32" t="s">
        <v>32</v>
      </c>
      <c r="C16" s="5">
        <v>80.489999999999995</v>
      </c>
      <c r="D16" s="31">
        <f t="shared" si="1"/>
        <v>0.88800000000000001</v>
      </c>
      <c r="E16" s="1" t="str">
        <f t="shared" si="2"/>
        <v>G9</v>
      </c>
      <c r="F16" s="47">
        <f t="shared" si="3"/>
        <v>0.1125</v>
      </c>
      <c r="G16" s="48">
        <v>33750</v>
      </c>
      <c r="H16" s="16" t="s">
        <v>57</v>
      </c>
      <c r="I16" s="55">
        <f t="shared" ref="I16:I24" si="5">ROUND(G16*$F$1,0)</f>
        <v>2025</v>
      </c>
      <c r="J16" s="13">
        <f t="shared" ref="J16:J24" si="6">M16</f>
        <v>3800</v>
      </c>
      <c r="K16" s="38">
        <f t="shared" ref="K16:K24" si="7">F16*G16</f>
        <v>3796.875</v>
      </c>
      <c r="L16" s="8">
        <f t="shared" si="4"/>
        <v>6</v>
      </c>
      <c r="M16" s="38">
        <f t="shared" ref="M16:M24" si="8">IF(L16=0,ROUND(K16,-1),ROUNDUP(K16,-1))</f>
        <v>3800</v>
      </c>
    </row>
    <row r="17" spans="1:13">
      <c r="A17" s="28"/>
      <c r="B17" s="32" t="s">
        <v>31</v>
      </c>
      <c r="C17" s="5">
        <v>80.239999999999995</v>
      </c>
      <c r="D17" s="31">
        <f t="shared" si="1"/>
        <v>0.77700000000000002</v>
      </c>
      <c r="E17" s="1" t="str">
        <f t="shared" si="2"/>
        <v>G8</v>
      </c>
      <c r="F17" s="47">
        <f t="shared" si="3"/>
        <v>0.1</v>
      </c>
      <c r="G17" s="48">
        <v>38850</v>
      </c>
      <c r="H17" s="16" t="s">
        <v>58</v>
      </c>
      <c r="I17" s="55">
        <f t="shared" si="5"/>
        <v>2331</v>
      </c>
      <c r="J17" s="13">
        <f t="shared" si="6"/>
        <v>3890</v>
      </c>
      <c r="K17" s="38">
        <f t="shared" si="7"/>
        <v>3885</v>
      </c>
      <c r="L17" s="8">
        <f t="shared" si="4"/>
        <v>5</v>
      </c>
      <c r="M17" s="38">
        <f t="shared" si="8"/>
        <v>3890</v>
      </c>
    </row>
    <row r="18" spans="1:13">
      <c r="A18" s="28"/>
      <c r="B18" s="32" t="s">
        <v>30</v>
      </c>
      <c r="C18" s="5">
        <v>80.16</v>
      </c>
      <c r="D18" s="31">
        <f t="shared" si="1"/>
        <v>0.66600000000000004</v>
      </c>
      <c r="E18" s="1" t="str">
        <f t="shared" si="2"/>
        <v>G7</v>
      </c>
      <c r="F18" s="47">
        <f t="shared" si="3"/>
        <v>8.7499999999999994E-2</v>
      </c>
      <c r="G18" s="48">
        <v>38850</v>
      </c>
      <c r="H18" s="16" t="s">
        <v>58</v>
      </c>
      <c r="I18" s="55">
        <f t="shared" si="5"/>
        <v>2331</v>
      </c>
      <c r="J18" s="13">
        <f t="shared" si="6"/>
        <v>3400</v>
      </c>
      <c r="K18" s="38">
        <f t="shared" si="7"/>
        <v>3399.375</v>
      </c>
      <c r="L18" s="8">
        <f t="shared" si="4"/>
        <v>9</v>
      </c>
      <c r="M18" s="38">
        <f t="shared" si="8"/>
        <v>3400</v>
      </c>
    </row>
    <row r="19" spans="1:13">
      <c r="A19" s="28"/>
      <c r="B19" s="32" t="s">
        <v>29</v>
      </c>
      <c r="C19" s="5">
        <v>80.08</v>
      </c>
      <c r="D19" s="31">
        <f t="shared" si="1"/>
        <v>0.55500000000000005</v>
      </c>
      <c r="E19" s="1" t="str">
        <f t="shared" si="2"/>
        <v>G6</v>
      </c>
      <c r="F19" s="47">
        <f t="shared" si="3"/>
        <v>7.4999999999999997E-2</v>
      </c>
      <c r="G19" s="48">
        <v>33750</v>
      </c>
      <c r="H19" s="16" t="s">
        <v>57</v>
      </c>
      <c r="I19" s="55">
        <f t="shared" si="5"/>
        <v>2025</v>
      </c>
      <c r="J19" s="13">
        <f t="shared" si="6"/>
        <v>2540</v>
      </c>
      <c r="K19" s="38">
        <f t="shared" si="7"/>
        <v>2531.25</v>
      </c>
      <c r="L19" s="8">
        <f t="shared" si="4"/>
        <v>1</v>
      </c>
      <c r="M19" s="38">
        <f t="shared" si="8"/>
        <v>2540</v>
      </c>
    </row>
    <row r="20" spans="1:13">
      <c r="A20" s="28"/>
      <c r="B20" s="32" t="s">
        <v>28</v>
      </c>
      <c r="C20" s="5">
        <v>79.989999999999995</v>
      </c>
      <c r="D20" s="31">
        <f t="shared" si="1"/>
        <v>0.44400000000000001</v>
      </c>
      <c r="E20" s="1" t="str">
        <f t="shared" si="2"/>
        <v>G5</v>
      </c>
      <c r="F20" s="47">
        <f t="shared" si="3"/>
        <v>6.25E-2</v>
      </c>
      <c r="G20" s="48">
        <v>51150</v>
      </c>
      <c r="H20" s="16" t="s">
        <v>59</v>
      </c>
      <c r="I20" s="55">
        <f t="shared" si="5"/>
        <v>3069</v>
      </c>
      <c r="J20" s="13">
        <f t="shared" si="6"/>
        <v>3200</v>
      </c>
      <c r="K20" s="38">
        <f t="shared" si="7"/>
        <v>3196.875</v>
      </c>
      <c r="L20" s="8">
        <f t="shared" si="4"/>
        <v>6</v>
      </c>
      <c r="M20" s="38">
        <f t="shared" si="8"/>
        <v>3200</v>
      </c>
    </row>
    <row r="21" spans="1:13">
      <c r="A21" s="28"/>
      <c r="B21" s="32" t="s">
        <v>27</v>
      </c>
      <c r="C21" s="5">
        <v>79.91</v>
      </c>
      <c r="D21" s="31">
        <f t="shared" si="1"/>
        <v>0.33300000000000002</v>
      </c>
      <c r="E21" s="1" t="str">
        <f t="shared" si="2"/>
        <v>G4</v>
      </c>
      <c r="F21" s="47">
        <f t="shared" si="3"/>
        <v>0.05</v>
      </c>
      <c r="G21" s="48">
        <v>38850</v>
      </c>
      <c r="H21" s="16" t="s">
        <v>58</v>
      </c>
      <c r="I21" s="55">
        <f t="shared" si="5"/>
        <v>2331</v>
      </c>
      <c r="J21" s="13">
        <f t="shared" si="6"/>
        <v>1950</v>
      </c>
      <c r="K21" s="38">
        <f t="shared" si="7"/>
        <v>1942.5</v>
      </c>
      <c r="L21" s="8">
        <f t="shared" si="4"/>
        <v>2</v>
      </c>
      <c r="M21" s="38">
        <f t="shared" si="8"/>
        <v>1950</v>
      </c>
    </row>
    <row r="22" spans="1:13">
      <c r="A22" s="28"/>
      <c r="B22" s="32" t="s">
        <v>26</v>
      </c>
      <c r="C22" s="5">
        <v>79.08</v>
      </c>
      <c r="D22" s="31">
        <f t="shared" si="1"/>
        <v>0.222</v>
      </c>
      <c r="E22" s="1" t="str">
        <f t="shared" si="2"/>
        <v>G3</v>
      </c>
      <c r="F22" s="47">
        <f t="shared" si="3"/>
        <v>3.7499999999999999E-2</v>
      </c>
      <c r="G22" s="48">
        <v>33750</v>
      </c>
      <c r="H22" s="16" t="s">
        <v>57</v>
      </c>
      <c r="I22" s="55">
        <f t="shared" si="5"/>
        <v>2025</v>
      </c>
      <c r="J22" s="13">
        <f t="shared" si="6"/>
        <v>1270</v>
      </c>
      <c r="K22" s="38">
        <f t="shared" si="7"/>
        <v>1265.625</v>
      </c>
      <c r="L22" s="8">
        <f t="shared" si="4"/>
        <v>5</v>
      </c>
      <c r="M22" s="38">
        <f t="shared" si="8"/>
        <v>1270</v>
      </c>
    </row>
    <row r="23" spans="1:13">
      <c r="A23" s="28"/>
      <c r="B23" s="32" t="s">
        <v>25</v>
      </c>
      <c r="C23" s="5">
        <v>71.819999999999993</v>
      </c>
      <c r="D23" s="31">
        <f t="shared" si="1"/>
        <v>0.111</v>
      </c>
      <c r="E23" s="1" t="str">
        <f t="shared" si="2"/>
        <v>G2</v>
      </c>
      <c r="F23" s="47">
        <f t="shared" si="3"/>
        <v>2.5000000000000001E-2</v>
      </c>
      <c r="G23" s="48">
        <v>33750</v>
      </c>
      <c r="H23" s="16" t="s">
        <v>57</v>
      </c>
      <c r="I23" s="55">
        <f t="shared" si="5"/>
        <v>2025</v>
      </c>
      <c r="J23" s="13">
        <f t="shared" si="6"/>
        <v>850</v>
      </c>
      <c r="K23" s="38">
        <f t="shared" si="7"/>
        <v>843.75</v>
      </c>
      <c r="L23" s="8">
        <f t="shared" si="4"/>
        <v>3</v>
      </c>
      <c r="M23" s="38">
        <f t="shared" si="8"/>
        <v>850</v>
      </c>
    </row>
    <row r="24" spans="1:13">
      <c r="A24" s="28"/>
      <c r="B24" s="32" t="s">
        <v>24</v>
      </c>
      <c r="C24" s="5">
        <v>70.66</v>
      </c>
      <c r="D24" s="31">
        <f t="shared" si="1"/>
        <v>0</v>
      </c>
      <c r="E24" s="1" t="str">
        <f t="shared" si="2"/>
        <v>G1</v>
      </c>
      <c r="F24" s="47">
        <f t="shared" si="3"/>
        <v>1.2500000000000001E-2</v>
      </c>
      <c r="G24" s="48">
        <v>33750</v>
      </c>
      <c r="H24" s="16" t="s">
        <v>57</v>
      </c>
      <c r="I24" s="55">
        <f t="shared" si="5"/>
        <v>2025</v>
      </c>
      <c r="J24" s="13">
        <f t="shared" si="6"/>
        <v>430</v>
      </c>
      <c r="K24" s="38">
        <f t="shared" si="7"/>
        <v>421.875</v>
      </c>
      <c r="L24" s="8">
        <f t="shared" si="4"/>
        <v>1</v>
      </c>
      <c r="M24" s="38">
        <f t="shared" si="8"/>
        <v>430</v>
      </c>
    </row>
    <row r="25" spans="1:13" s="9" customFormat="1">
      <c r="A25" s="6"/>
      <c r="B25" s="6"/>
      <c r="C25" s="7"/>
      <c r="D25" s="1"/>
      <c r="E25" s="1"/>
      <c r="F25" s="31"/>
      <c r="G25" s="12"/>
      <c r="H25" s="8"/>
      <c r="I25" s="13">
        <f>SUM(I15:I24)</f>
        <v>21681</v>
      </c>
      <c r="J25" s="14">
        <f>SUM($J$15:$J$24)</f>
        <v>24450</v>
      </c>
      <c r="K25" s="38"/>
      <c r="L25" s="8"/>
      <c r="M25" s="38"/>
    </row>
    <row r="26" spans="1:13" s="9" customFormat="1">
      <c r="A26" s="6"/>
      <c r="B26" s="6"/>
      <c r="C26" s="7"/>
      <c r="D26" s="1"/>
      <c r="E26" s="1"/>
      <c r="F26" s="31"/>
      <c r="G26" s="12"/>
      <c r="H26" s="8"/>
      <c r="I26" s="1"/>
      <c r="J26" s="53">
        <f>$I$25-$J$25</f>
        <v>-2769</v>
      </c>
      <c r="K26" s="38"/>
      <c r="L26" s="8"/>
      <c r="M26" s="38"/>
    </row>
    <row r="27" spans="1:13">
      <c r="F27" s="31"/>
      <c r="G27" s="12"/>
      <c r="H27" s="8"/>
      <c r="I27" s="1"/>
      <c r="J27" s="1"/>
      <c r="K27" s="6"/>
      <c r="L27" s="8"/>
      <c r="M27" s="6"/>
    </row>
  </sheetData>
  <sheetProtection deleteColumns="0" deleteRows="0" sort="0" autoFilter="0" pivotTables="0"/>
  <autoFilter ref="A14:N14">
    <sortState ref="A15:N26">
      <sortCondition descending="1" ref="C14"/>
    </sortState>
  </autoFilter>
  <mergeCells count="2">
    <mergeCell ref="B1:C1"/>
    <mergeCell ref="H1:J1"/>
  </mergeCells>
  <conditionalFormatting sqref="F4 J26">
    <cfRule type="expression" dxfId="1" priority="1">
      <formula>$F$4&gt;0</formula>
    </cfRule>
    <cfRule type="expression" dxfId="0" priority="2">
      <formula>$F$4&lt;0</formula>
    </cfRule>
  </conditionalFormatting>
  <dataValidations xWindow="1106" yWindow="410" count="8">
    <dataValidation allowBlank="1" showInputMessage="1" showErrorMessage="1" prompt="วงเงินที่ต้องใช้ในการปรับเงินเดือนประจำปี" sqref="J25 F3"/>
    <dataValidation allowBlank="1" showInputMessage="1" showErrorMessage="1" prompt="หากต้องการแก้ไขเปอร์เซนต์ของอัตรภาคชั้น ให้แก้ที่ตารางการกำหนดการขึ้นเงินเดือน (สีม่วง)" sqref="F15:F24"/>
    <dataValidation allowBlank="1" showInputMessage="1" showErrorMessage="1" promptTitle="เงินที่ปรับขึ้น" prompt="คิดจาก ค่าMidpoint * เปอร์เซ็นต์เงินที่ปรับขึ้น" sqref="J14"/>
    <dataValidation allowBlank="1" showInputMessage="1" showErrorMessage="1" promptTitle="วงเงิน 6%" prompt="คิดจาก 0.06 * จากฐานการคำนาณ" sqref="I14"/>
    <dataValidation allowBlank="1" showInputMessage="1" showErrorMessage="1" promptTitle="เปอร์เซ็นต์เงินที่ปรับขึ้น" prompt="กำหนดเปอรเซ็นต์การขึ้นจากระดับอันตรภาคชั้น (หากต้องการแก้ข้อมูลให้แก้ตัวเลขเปอร์เซ็นต์แต่ละชั้นจากตารางการกำหนดการขึ้นเงินเดือน - สีม่วง)_x000a_สูตร : =VLOOKUP(E2,$B$22:$C$25,2,0)" sqref="F14"/>
    <dataValidation allowBlank="1" showInputMessage="1" showErrorMessage="1" promptTitle="อันตรภาคชั้น" prompt="การจัดลำดับอันตรภาคชั้น (10 ชั้น) _x000a_โดยการแบ่งสัดส่วนตามจำนวนคนในส่วนงาน (กำหนดชั้นแรกไม่น้อยกว่า 15%)_x000a_" sqref="E14"/>
    <dataValidation allowBlank="1" showInputMessage="1" showErrorMessage="1" promptTitle="Percentile" prompt="การจัดอันดับค่าคะแนนจากคะแนนประเมิน_x000a_สูตร : =PERCENTRANK($C$2:$C$13,C2)" sqref="D14"/>
    <dataValidation allowBlank="1" showInputMessage="1" showErrorMessage="1" prompt="Class interactions" sqref="B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4 level</vt:lpstr>
      <vt:lpstr>5 level</vt:lpstr>
      <vt:lpstr>6 level</vt:lpstr>
      <vt:lpstr>7 level</vt:lpstr>
      <vt:lpstr>8 level</vt:lpstr>
      <vt:lpstr>9 level</vt:lpstr>
      <vt:lpstr>10 level</vt:lpstr>
      <vt:lpstr>G1_G6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OICT</dc:creator>
  <cp:lastModifiedBy>Windows User</cp:lastModifiedBy>
  <dcterms:created xsi:type="dcterms:W3CDTF">2019-02-14T12:17:09Z</dcterms:created>
  <dcterms:modified xsi:type="dcterms:W3CDTF">2020-08-17T18:27:44Z</dcterms:modified>
</cp:coreProperties>
</file>